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xl/worksheets/_rels/sheet1.xml.rels" ContentType="application/vnd.openxmlformats-package.relationship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comments1.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USTO POR TRABALHADOR" sheetId="1" state="visible" r:id="rId2"/>
    <sheet name="ELETRICISTA" sheetId="2" state="visible" r:id="rId3"/>
    <sheet name="QUADRO RESUMO" sheetId="3" state="visible" r:id="rId4"/>
  </sheets>
  <definedNames>
    <definedName function="false" hidden="false" localSheetId="0" name="_xlnm.Print_Area" vbProcedure="false">'CUSTO POR TRABALHADOR'!$A$1:$E$259</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21" authorId="0">
      <text>
        <r>
          <rPr>
            <sz val="11"/>
            <color rgb="FF000000"/>
            <rFont val="Calibri"/>
            <family val="2"/>
            <charset val="1"/>
          </rPr>
          <t xml:space="preserve">Seges: </t>
        </r>
        <r>
          <rPr>
            <sz val="9"/>
            <color rgb="FF000000"/>
            <rFont val="Segoe UI"/>
            <family val="2"/>
            <charset val="1"/>
          </rPr>
          <t xml:space="preserve">Automatizada, desde que não haja alterações de fórmulas ou estrutura da planilha.
</t>
        </r>
      </text>
    </comment>
    <comment ref="A34" authorId="0">
      <text>
        <r>
          <rPr>
            <sz val="11"/>
            <color rgb="FF000000"/>
            <rFont val="Calibri"/>
            <family val="2"/>
            <charset val="1"/>
          </rPr>
          <t xml:space="preserve">Seges: </t>
        </r>
        <r>
          <rPr>
            <sz val="9"/>
            <color rgb="FF000000"/>
            <rFont val="Segoe UI"/>
            <family val="2"/>
            <charset val="1"/>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A42" authorId="0">
      <text>
        <r>
          <rPr>
            <sz val="11"/>
            <color rgb="FF000000"/>
            <rFont val="Calibri"/>
            <family val="2"/>
            <charset val="1"/>
          </rPr>
          <t xml:space="preserve">Seges: </t>
        </r>
        <r>
          <rPr>
            <sz val="9"/>
            <color rgb="FF000000"/>
            <rFont val="Segoe UI"/>
            <family val="2"/>
            <charset val="1"/>
          </rPr>
          <t xml:space="preserve">apenas totaliza a previsão mensal de custos com 13° Salário, Férias e Adicional de Férias.
</t>
        </r>
      </text>
    </comment>
    <comment ref="A68" authorId="0">
      <text>
        <r>
          <rPr>
            <sz val="11"/>
            <color rgb="FF000000"/>
            <rFont val="Calibri"/>
            <family val="2"/>
            <charset val="1"/>
          </rPr>
          <t xml:space="preserve">Seges: </t>
        </r>
        <r>
          <rPr>
            <sz val="9"/>
            <color rgb="FF000000"/>
            <rFont val="Segoe UI"/>
            <family val="2"/>
            <charset val="1"/>
          </rPr>
          <t xml:space="preserve">Totalização dos Encargos. Automatizada, desde que não haja alteração nas fórmulas e estrutura da planilha.
</t>
        </r>
      </text>
    </comment>
    <comment ref="A106" authorId="0">
      <text>
        <r>
          <rPr>
            <sz val="11"/>
            <color rgb="FF000000"/>
            <rFont val="Calibri"/>
            <family val="2"/>
            <charset val="1"/>
          </rPr>
          <t xml:space="preserve">Seges: </t>
        </r>
        <r>
          <rPr>
            <sz val="9"/>
            <color rgb="FF000000"/>
            <rFont val="Segoe UI"/>
            <family val="2"/>
            <charset val="1"/>
          </rPr>
          <t xml:space="preserve">Apenas totaliza os custos efetivos com benefícios mensais do trabalhador.
Automatizada, desde que não haja alteração de fórmulas ou estrutura da planilha</t>
        </r>
      </text>
    </comment>
    <comment ref="A113" authorId="0">
      <text>
        <r>
          <rPr>
            <sz val="11"/>
            <color rgb="FF000000"/>
            <rFont val="Calibri"/>
            <family val="2"/>
            <charset val="1"/>
          </rPr>
          <t xml:space="preserve">Seges: </t>
        </r>
        <r>
          <rPr>
            <sz val="9"/>
            <color rgb="FF000000"/>
            <rFont val="Segoe UI"/>
            <family val="2"/>
            <charset val="1"/>
          </rPr>
          <t xml:space="preserve">Totaliza o módulo 2, com somatória de 13° salário, férias, adicional, encargos e benefícios.
</t>
        </r>
      </text>
    </comment>
    <comment ref="A170" authorId="0">
      <text>
        <r>
          <rPr>
            <sz val="11"/>
            <color rgb="FF000000"/>
            <rFont val="Calibri"/>
            <family val="2"/>
            <charset val="1"/>
          </rPr>
          <t xml:space="preserve">Seges:
</t>
        </r>
        <r>
          <rPr>
            <sz val="9"/>
            <color rgb="FF000000"/>
            <rFont val="Segoe UI"/>
            <family val="2"/>
            <charset val="1"/>
          </rPr>
          <t xml:space="preserve">Totaliza o custo estimado a ser provisionado mensalmente. Está automatizada, desde que não haja alteração de fórmulas e/ou estrutura da planilha.</t>
        </r>
      </text>
    </comment>
    <comment ref="A195" authorId="0">
      <text>
        <r>
          <rPr>
            <sz val="11"/>
            <color rgb="FF000000"/>
            <rFont val="Calibri"/>
            <family val="2"/>
            <charset val="1"/>
          </rPr>
          <t xml:space="preserve">Seges: </t>
        </r>
        <r>
          <rPr>
            <sz val="9"/>
            <color rgb="FF000000"/>
            <rFont val="Segoe UI"/>
            <family val="2"/>
            <charset val="1"/>
          </rPr>
          <t xml:space="preserve">Esta tabela apresenta o resumo dos dias prováveis de ausência, quando seria necessária a presença de um profissional repositor.
Seu cálculo está automatizado mediante preenchimento da tabela anterior.</t>
        </r>
      </text>
    </comment>
    <comment ref="A198" authorId="0">
      <text>
        <r>
          <rPr>
            <sz val="11"/>
            <color rgb="FF000000"/>
            <rFont val="Calibri"/>
            <family val="2"/>
            <charset val="1"/>
          </rPr>
          <t xml:space="preserve">Seges: </t>
        </r>
        <r>
          <rPr>
            <sz val="9"/>
            <color rgb="FF000000"/>
            <rFont val="Segoe UI"/>
            <family val="2"/>
            <charset val="1"/>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219" authorId="0">
      <text>
        <r>
          <rPr>
            <sz val="11"/>
            <color rgb="FF000000"/>
            <rFont val="Calibri"/>
            <family val="2"/>
            <charset val="1"/>
          </rPr>
          <t xml:space="preserve">Seges: </t>
        </r>
        <r>
          <rPr>
            <sz val="9"/>
            <color rgb="FF000000"/>
            <rFont val="Segoe UI"/>
            <family val="2"/>
            <charset val="1"/>
          </rPr>
          <t xml:space="preserve">Tabela automatizada para cálculo do custo mensal com reposição do profissional ausente, mediante preenchimento das anteriores. Desde que não haja alteração de fórmulas e/ou estrutura da planilha.
</t>
        </r>
      </text>
    </comment>
    <comment ref="A226" authorId="0">
      <text>
        <r>
          <rPr>
            <sz val="11"/>
            <color rgb="FF000000"/>
            <rFont val="Calibri"/>
            <family val="2"/>
            <charset val="1"/>
          </rPr>
          <t xml:space="preserve">Seges:</t>
        </r>
        <r>
          <rPr>
            <sz val="9"/>
            <color rgb="FF000000"/>
            <rFont val="Segoe UI"/>
            <family val="2"/>
            <charset val="1"/>
          </rPr>
          <t xml:space="preserve"> Esta tabela totaliza os custos com reposição de profissional ausente e está automatizada mediante preenchimento das anteriores. Desde que não haja alteração de fórmulas e/ou estrutura da planilha.</t>
        </r>
      </text>
    </comment>
    <comment ref="A239" authorId="0">
      <text>
        <r>
          <rPr>
            <sz val="11"/>
            <color rgb="FF000000"/>
            <rFont val="Calibri"/>
            <family val="2"/>
            <charset val="1"/>
          </rPr>
          <t xml:space="preserve">Seges: </t>
        </r>
        <r>
          <rPr>
            <sz val="9"/>
            <color rgb="FF000000"/>
            <rFont val="Segoe UI"/>
            <family val="2"/>
            <charset val="1"/>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250" authorId="0">
      <text>
        <r>
          <rPr>
            <sz val="11"/>
            <color rgb="FF000000"/>
            <rFont val="Calibri"/>
            <family val="2"/>
            <charset val="1"/>
          </rPr>
          <t xml:space="preserve">Seges: </t>
        </r>
        <r>
          <rPr>
            <sz val="9"/>
            <color rgb="FF000000"/>
            <rFont val="Segoe UI"/>
            <family val="2"/>
            <charset val="1"/>
          </rPr>
          <t xml:space="preserve">Esta tabela totaliza o custo do trabalhador e está automatizada, desde que não haja alteração nas formulas e no modelo da presente planilha. Ajustes necessários são responsailidade do órgão contratante, por quem deverão ser conferidos.</t>
        </r>
      </text>
    </comment>
    <comment ref="B10" authorId="0">
      <text>
        <r>
          <rPr>
            <sz val="11"/>
            <color rgb="FF000000"/>
            <rFont val="Calibri"/>
            <family val="2"/>
            <charset val="1"/>
          </rPr>
          <t xml:space="preserve">Seges: </t>
        </r>
        <r>
          <rPr>
            <sz val="9"/>
            <color rgb="FF000000"/>
            <rFont val="Segoe UI"/>
            <family val="2"/>
            <charset val="1"/>
          </rPr>
          <t xml:space="preserve">Informar salário base conforme Convenção Coletiva de Trabalho vigente para a categoria e no município de prestação do serviço.
</t>
        </r>
      </text>
    </comment>
    <comment ref="B52" authorId="0">
      <text>
        <r>
          <rPr>
            <sz val="11"/>
            <color rgb="FF000000"/>
            <rFont val="Calibri"/>
            <family val="2"/>
            <charset val="1"/>
          </rPr>
          <t xml:space="preserve">Seges: </t>
        </r>
        <r>
          <rPr>
            <sz val="9"/>
            <color rgb="FF000000"/>
            <rFont val="Segoe UI"/>
            <family val="2"/>
            <charset val="1"/>
          </rPr>
          <t xml:space="preserve">Informar o percentual adequado à categoria profissional a ser contratada para a prestação do serviço.
</t>
        </r>
      </text>
    </comment>
    <comment ref="B77" authorId="0">
      <text>
        <r>
          <rPr>
            <sz val="11"/>
            <color rgb="FF000000"/>
            <rFont val="Calibri"/>
            <family val="2"/>
            <charset val="1"/>
          </rPr>
          <t xml:space="preserve">Seges: </t>
        </r>
        <r>
          <rPr>
            <sz val="9"/>
            <color rgb="FF000000"/>
            <rFont val="Segoe UI"/>
            <family val="2"/>
            <charset val="1"/>
          </rPr>
          <t xml:space="preserve">Valor da tarifa de transporte público praticada no município de prestação do serviço.
</t>
        </r>
      </text>
    </comment>
    <comment ref="B91" authorId="0">
      <text>
        <r>
          <rPr>
            <sz val="11"/>
            <color rgb="FF000000"/>
            <rFont val="Calibri"/>
            <family val="2"/>
            <charset val="1"/>
          </rPr>
          <t xml:space="preserve">Seges: </t>
        </r>
        <r>
          <rPr>
            <sz val="9"/>
            <color rgb="FF000000"/>
            <rFont val="Segoe UI"/>
            <family val="2"/>
            <charset val="1"/>
          </rPr>
          <t xml:space="preserve">Conforme estabelecido em Convenção Coletiva de Trabalho
</t>
        </r>
      </text>
    </comment>
    <comment ref="B96" authorId="0">
      <text>
        <r>
          <rPr>
            <sz val="11"/>
            <color rgb="FF000000"/>
            <rFont val="Calibri"/>
            <family val="2"/>
            <charset val="1"/>
          </rPr>
          <t xml:space="preserve">Seges: </t>
        </r>
        <r>
          <rPr>
            <sz val="9"/>
            <color rgb="FF000000"/>
            <rFont val="Segoe UI"/>
            <family val="2"/>
            <charset val="1"/>
          </rPr>
          <t xml:space="preserve">Observar Convenção Coletiva sobre base de cálculo, habitualmente o desconto é sobre o valor do benefício concedido.</t>
        </r>
      </text>
    </comment>
    <comment ref="B123" authorId="0">
      <text>
        <r>
          <rPr>
            <sz val="11"/>
            <color rgb="FF000000"/>
            <rFont val="Calibri"/>
            <family val="2"/>
            <charset val="1"/>
          </rPr>
          <t xml:space="preserve">Seges: exemplificativo
</t>
        </r>
        <r>
          <rPr>
            <sz val="9"/>
            <color rgb="FF000000"/>
            <rFont val="Segoe UI"/>
            <family val="2"/>
            <charset val="1"/>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B179" authorId="0">
      <text>
        <r>
          <rPr>
            <sz val="11"/>
            <color rgb="FF000000"/>
            <rFont val="Calibri"/>
            <family val="2"/>
            <charset val="1"/>
          </rPr>
          <t xml:space="preserve">Seges: </t>
        </r>
        <r>
          <rPr>
            <sz val="9"/>
            <color rgb="FF000000"/>
            <rFont val="Segoe UI"/>
            <family val="2"/>
            <charset val="1"/>
          </rPr>
          <t xml:space="preserve">Probabilidade de ocorrência de ausência do profissional residente quando será necessária a presença de um repositor. O órgão deverá observar o histórico das contratações anteriores para estimar tais probabilidades.
</t>
        </r>
      </text>
    </comment>
    <comment ref="C16" authorId="0">
      <text>
        <r>
          <rPr>
            <sz val="11"/>
            <color rgb="FF000000"/>
            <rFont val="Calibri"/>
            <family val="2"/>
            <charset val="1"/>
          </rPr>
          <t xml:space="preserve">Seges: </t>
        </r>
        <r>
          <rPr>
            <sz val="9"/>
            <color rgb="FF000000"/>
            <rFont val="Segoe UI"/>
            <family val="2"/>
            <charset val="1"/>
          </rPr>
          <t xml:space="preserve">Percentual conforme definido em CCT, quando houver adicional de periculosidade ou insabubridade</t>
        </r>
      </text>
    </comment>
    <comment ref="C31" authorId="0">
      <text>
        <r>
          <rPr>
            <sz val="11"/>
            <color rgb="FF000000"/>
            <rFont val="Calibri"/>
            <family val="2"/>
            <charset val="1"/>
          </rPr>
          <t xml:space="preserve">Seges: </t>
        </r>
        <r>
          <rPr>
            <sz val="9"/>
            <color rgb="FF000000"/>
            <rFont val="Segoe UI"/>
            <family val="2"/>
            <charset val="1"/>
          </rPr>
          <t xml:space="preserve">Por tratar-se de planilha mensal será contabilizado 1/12 avos do custo.</t>
        </r>
      </text>
    </comment>
    <comment ref="C40" authorId="0">
      <text>
        <r>
          <rPr>
            <sz val="11"/>
            <color rgb="FF000000"/>
            <rFont val="Calibri"/>
            <family val="2"/>
            <charset val="1"/>
          </rPr>
          <t xml:space="preserve">Seges:</t>
        </r>
        <r>
          <rPr>
            <sz val="9"/>
            <color rgb="FF000000"/>
            <rFont val="Segoe UI"/>
            <family val="2"/>
            <charset val="1"/>
          </rPr>
          <t xml:space="preserve"> Corresponde ao previsto na Constituição. Adicional de 1/3 a mais do salário normal.
</t>
        </r>
      </text>
    </comment>
    <comment ref="C62" authorId="0">
      <text>
        <r>
          <rPr>
            <sz val="11"/>
            <color rgb="FF000000"/>
            <rFont val="Calibri"/>
            <family val="2"/>
            <charset val="1"/>
          </rPr>
          <t xml:space="preserve">Seges: </t>
        </r>
        <r>
          <rPr>
            <sz val="9"/>
            <color rgb="FF000000"/>
            <rFont val="Segoe UI"/>
            <family val="2"/>
            <charset val="1"/>
          </rPr>
          <t xml:space="preserve">Corresponde ao somatório dos encargos para financiamento da seguridade social.
O percentual será alterado quando do preenchimento da aliquota do SAT/GIIL-RAT
</t>
        </r>
      </text>
    </comment>
    <comment ref="C66" authorId="0">
      <text>
        <r>
          <rPr>
            <sz val="11"/>
            <color rgb="FF000000"/>
            <rFont val="Calibri"/>
            <family val="2"/>
            <charset val="1"/>
          </rPr>
          <t xml:space="preserve">Seges: </t>
        </r>
        <r>
          <rPr>
            <sz val="9"/>
            <color rgb="FF000000"/>
            <rFont val="Segoe UI"/>
            <family val="2"/>
            <charset val="1"/>
          </rPr>
          <t xml:space="preserve">Alíquota mensal de depóstio à título de FGTS, conforme Lei n° 8.036, de 1990.
</t>
        </r>
      </text>
    </comment>
    <comment ref="C81" authorId="0">
      <text>
        <r>
          <rPr>
            <sz val="11"/>
            <color rgb="FF000000"/>
            <rFont val="Calibri"/>
            <family val="2"/>
            <charset val="1"/>
          </rPr>
          <t xml:space="preserve">Seges: exemplificativo... </t>
        </r>
        <r>
          <rPr>
            <sz val="9"/>
            <color rgb="FF000000"/>
            <rFont val="Segoe UI"/>
            <family val="2"/>
            <charset val="1"/>
          </rPr>
          <t xml:space="preserve">O desconto poderá ser proporcional, conforme disposto no art. 10 do Decreto n° 95.247, de 1987.
O órgão contatante deverá apreciar o comportamento das empresas prestadoras de serviço e ajustar, conforme necessidade.
</t>
        </r>
      </text>
    </comment>
    <comment ref="C92" authorId="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 ref="C95" authorId="0">
      <text>
        <r>
          <rPr>
            <sz val="11"/>
            <color rgb="FF000000"/>
            <rFont val="Calibri"/>
            <family val="2"/>
            <charset val="1"/>
          </rPr>
          <t xml:space="preserve">Seges: </t>
        </r>
        <r>
          <rPr>
            <sz val="9"/>
            <color rgb="FF000000"/>
            <rFont val="Segoe UI"/>
            <family val="2"/>
            <charset val="1"/>
          </rPr>
          <t xml:space="preserve">Observar desconto informado em Convenção Coletiva.
</t>
        </r>
      </text>
    </comment>
    <comment ref="C179" authorId="0">
      <text>
        <r>
          <rPr>
            <sz val="11"/>
            <color rgb="FF000000"/>
            <rFont val="Calibri"/>
            <family val="2"/>
            <charset val="1"/>
          </rPr>
          <t xml:space="preserve">Segesl: </t>
        </r>
        <r>
          <rPr>
            <sz val="9"/>
            <color rgb="FF000000"/>
            <rFont val="Segoe UI"/>
            <family val="2"/>
            <charset val="1"/>
          </rPr>
          <t xml:space="preserve">Duração computada em dias, conforme previsão em legislação.
</t>
        </r>
      </text>
    </comment>
    <comment ref="D78" authorId="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List>
</comments>
</file>

<file path=xl/sharedStrings.xml><?xml version="1.0" encoding="utf-8"?>
<sst xmlns="http://schemas.openxmlformats.org/spreadsheetml/2006/main" count="539" uniqueCount="282">
  <si>
    <t xml:space="preserve">PLANILHA DE CUSTOS E FORMAÇÃO DE PREÇOS</t>
  </si>
  <si>
    <t xml:space="preserve">MODELO DE FORMAÇÃO DE CUSTO MENSAL PARA UM EMPREGADO </t>
  </si>
  <si>
    <t xml:space="preserve">MÓDULO 1 - REMUNERAÇÃO</t>
  </si>
  <si>
    <t xml:space="preserve">SALÁRIO BASE</t>
  </si>
  <si>
    <t xml:space="preserve">Eletricista de manutenção eletroeletrônica</t>
  </si>
  <si>
    <t xml:space="preserve">ADICIONAIS (periculosidade ou insalubridade, se houver)</t>
  </si>
  <si>
    <t xml:space="preserve">ADICIONAL DE PERICULOSIDADE</t>
  </si>
  <si>
    <t xml:space="preserve">Categoria</t>
  </si>
  <si>
    <t xml:space="preserve">Base de cálculo</t>
  </si>
  <si>
    <t xml:space="preserve">Percentual</t>
  </si>
  <si>
    <t xml:space="preserve">Valor</t>
  </si>
  <si>
    <t xml:space="preserve">Salário Base</t>
  </si>
  <si>
    <t xml:space="preserve">Adicional de Periculosidade ou Insalubridade</t>
  </si>
  <si>
    <t xml:space="preserve">Adicional Noturno</t>
  </si>
  <si>
    <t xml:space="preserve">Total</t>
  </si>
  <si>
    <t xml:space="preserve">MÓDULO 2 - ENCARGOS E BENEFÍCIOS (ANUAIS, MENSAIS E DIÁRIOS)</t>
  </si>
  <si>
    <t xml:space="preserve">SUBMÓDULO 2.1 – 13° SALÁRIO, FÉRIAS E ADICIONAL DE FÉRIAS</t>
  </si>
  <si>
    <t xml:space="preserve">13° SALÁRIO
Previsto no Decreto 57.155, de 1965.</t>
  </si>
  <si>
    <t xml:space="preserve">Provisionamento Mensal</t>
  </si>
  <si>
    <t xml:space="preserve">FÉRIAS
Previsto no art. 7° da Constituição Federal</t>
  </si>
  <si>
    <t xml:space="preserve">ADICIONAL DE FÉRIAS - 1/3 CONSTITUCIONAL</t>
  </si>
  <si>
    <t xml:space="preserve">Alíquota Adicional</t>
  </si>
  <si>
    <t xml:space="preserve">13° Salário</t>
  </si>
  <si>
    <t xml:space="preserve">Férias </t>
  </si>
  <si>
    <t xml:space="preserve">1/3 Constitucional</t>
  </si>
  <si>
    <t xml:space="preserve">SUBMÓDULO 2.2 - ENCARGOS PREVIDENCIÁRIOS E FGTS</t>
  </si>
  <si>
    <t xml:space="preserve">COMPOSIÇÃO DO GPS E FGTS</t>
  </si>
  <si>
    <t xml:space="preserve">Encargos</t>
  </si>
  <si>
    <t xml:space="preserve">INSS - empregador</t>
  </si>
  <si>
    <t xml:space="preserve">Salário-Educação</t>
  </si>
  <si>
    <t xml:space="preserve">SAT- GIL/RAT</t>
  </si>
  <si>
    <t xml:space="preserve">SESC</t>
  </si>
  <si>
    <t xml:space="preserve">SENAC</t>
  </si>
  <si>
    <t xml:space="preserve">SEBRAE</t>
  </si>
  <si>
    <t xml:space="preserve">INCRA</t>
  </si>
  <si>
    <t xml:space="preserve">FGTS</t>
  </si>
  <si>
    <t xml:space="preserve">TOTAL</t>
  </si>
  <si>
    <t xml:space="preserve">GPS - GUIA DA PREVIDÊNCIA SOCIAL</t>
  </si>
  <si>
    <t xml:space="preserve">FGTS - FUNDO DE GARANTIA POR TEMPO DE SERVIÇO</t>
  </si>
  <si>
    <t xml:space="preserve">GPS</t>
  </si>
  <si>
    <t xml:space="preserve">SUBMÓDULO 2.3 - BENEFÍCIOS MENSAIS E DIÁRIOS</t>
  </si>
  <si>
    <t xml:space="preserve">VALE TRANSPORTE</t>
  </si>
  <si>
    <t xml:space="preserve">CUSTO DA PASSAGEM</t>
  </si>
  <si>
    <t xml:space="preserve">Vr. Unitário</t>
  </si>
  <si>
    <t xml:space="preserve">Vales por dia </t>
  </si>
  <si>
    <t xml:space="preserve">Dias efetivamente trabalhados</t>
  </si>
  <si>
    <t xml:space="preserve">Custo total</t>
  </si>
  <si>
    <t xml:space="preserve">DESCONTO DO VALE TRANSPORTE</t>
  </si>
  <si>
    <t xml:space="preserve">Proporcionalidade</t>
  </si>
  <si>
    <t xml:space="preserve">Desconto</t>
  </si>
  <si>
    <t xml:space="preserve">CUSTO EFETIVO DO VALE TRANSPORTE</t>
  </si>
  <si>
    <t xml:space="preserve">Valor do desconto</t>
  </si>
  <si>
    <t xml:space="preserve">Custo efetivo</t>
  </si>
  <si>
    <t xml:space="preserve">VALE ALIMENTAÇÃO/REFEIÇÃO</t>
  </si>
  <si>
    <t xml:space="preserve">Valor diário</t>
  </si>
  <si>
    <t xml:space="preserve">DESCONTO DO VALE ALIMENTAÇÃO/REFEIÇÃO</t>
  </si>
  <si>
    <t xml:space="preserve">CUSTO EFETIVO DO VALE ALIMENTAÇÃO/REFEIÇÃO</t>
  </si>
  <si>
    <t xml:space="preserve">ADICIONAL DE QUALIFICAÇÃO PROFISSIONAL</t>
  </si>
  <si>
    <t xml:space="preserve">Valor
Efetivo</t>
  </si>
  <si>
    <t xml:space="preserve">Vale Transporte</t>
  </si>
  <si>
    <t xml:space="preserve">Vale Refeição</t>
  </si>
  <si>
    <t xml:space="preserve">Ad. Qual. Profissional</t>
  </si>
  <si>
    <t xml:space="preserve">Submódulo 2.1</t>
  </si>
  <si>
    <t xml:space="preserve">Submódulo 2.2</t>
  </si>
  <si>
    <t xml:space="preserve">Submódulo 2.3</t>
  </si>
  <si>
    <t xml:space="preserve">MÓDULO 3 - PROVISÃO PARA RESCISÃO</t>
  </si>
  <si>
    <t xml:space="preserve">PERCENTUAIS POR TIPO DE
 DESLIGAMENTO</t>
  </si>
  <si>
    <t xml:space="preserve">Tipos</t>
  </si>
  <si>
    <t xml:space="preserve">Demissão 
SEM  justa Causa</t>
  </si>
  <si>
    <t xml:space="preserve">SEM justa Causa
AP INDENIZADO</t>
  </si>
  <si>
    <t xml:space="preserve">SEM justa Causa 
AP TRABALHADO</t>
  </si>
  <si>
    <t xml:space="preserve">Demissão
 COM  justa Causa</t>
  </si>
  <si>
    <t xml:space="preserve">Desligamentos 
OUTROS TIPOS</t>
  </si>
  <si>
    <t xml:space="preserve">SUBMÓDULO 3.1 - AVISO PRÉVIO INDENIZADO</t>
  </si>
  <si>
    <t xml:space="preserve">AVISO PRÉVIO INDENIZADO</t>
  </si>
  <si>
    <t xml:space="preserve">MULTA DO FGTS SOBRE O AVISO PRÉVIO INDENIZADO</t>
  </si>
  <si>
    <t xml:space="preserve">Percentual da 
Multa</t>
  </si>
  <si>
    <t xml:space="preserve">SUBMÓDULO 3.1 - CUSTO DO AVISO PRÉVIO INDENIZADO</t>
  </si>
  <si>
    <t xml:space="preserve">SUBMÓDULO 3.2 - AVISO PRÉVIO TRABALHADO</t>
  </si>
  <si>
    <t xml:space="preserve">AVISO PRÉVIO TRABALHADO</t>
  </si>
  <si>
    <t xml:space="preserve">MULTA DO FGTS SOBRE O AVISO PRÉVIO TRABALHADO</t>
  </si>
  <si>
    <t xml:space="preserve">SUBMÓDULO 3.2 - CUSTO DO AVISO PRÉVIO TRABALHADO</t>
  </si>
  <si>
    <t xml:space="preserve">SUBMÓDULO 3.3 - DEMISSÃO POR JUSTA CAUSA</t>
  </si>
  <si>
    <t xml:space="preserve">BASE DE CÁLCULO PARA DEMISSÃO POR JUSTA CAUSA</t>
  </si>
  <si>
    <t xml:space="preserve">Valor provisionado do 13º Salário</t>
  </si>
  <si>
    <t xml:space="preserve">Valor provisionado das Férias</t>
  </si>
  <si>
    <t xml:space="preserve">Valor provisionado do Adicional de Férias</t>
  </si>
  <si>
    <t xml:space="preserve">SUBMÓDULO 3.3 - CUSTO DA DEMISSÃO COM JUSTA CAUSA</t>
  </si>
  <si>
    <t xml:space="preserve">Base de Cálculo</t>
  </si>
  <si>
    <t xml:space="preserve">Submódulo 3.1</t>
  </si>
  <si>
    <t xml:space="preserve">Submódulo 3.2</t>
  </si>
  <si>
    <t xml:space="preserve">Submódulo 3.3</t>
  </si>
  <si>
    <t xml:space="preserve">MÓDULO 4 - CUSTO DE REPOSIÇÃO DO PROFISSIONAL AUSENTE</t>
  </si>
  <si>
    <t xml:space="preserve">Probabilidade de ocorrência de ausências legais, conforme previsão do art. 473 da Consolidação das Leis do Trabalho.</t>
  </si>
  <si>
    <t xml:space="preserve">Memória de Cálculo - número de dias de reposição do profissional ausente para cada evento </t>
  </si>
  <si>
    <t xml:space="preserve">Incidência anual</t>
  </si>
  <si>
    <t xml:space="preserve">Duração Legal  
da Ausência</t>
  </si>
  <si>
    <t xml:space="preserve">12x36</t>
  </si>
  <si>
    <t xml:space="preserve">Proporção dias afetados</t>
  </si>
  <si>
    <t xml:space="preserve">Dias de reposição</t>
  </si>
  <si>
    <t xml:space="preserve">Férias</t>
  </si>
  <si>
    <t xml:space="preserve">Ausência justificada</t>
  </si>
  <si>
    <t xml:space="preserve">Curso de Reciclagem</t>
  </si>
  <si>
    <t xml:space="preserve">Acidente trabalho</t>
  </si>
  <si>
    <t xml:space="preserve">Afastamento por doença</t>
  </si>
  <si>
    <t xml:space="preserve">Consulta médica filho</t>
  </si>
  <si>
    <t xml:space="preserve">Óbitos na família</t>
  </si>
  <si>
    <t xml:space="preserve">Casamento</t>
  </si>
  <si>
    <t xml:space="preserve">Doação de sangue</t>
  </si>
  <si>
    <t xml:space="preserve">Testemunho</t>
  </si>
  <si>
    <t xml:space="preserve">Paternidade</t>
  </si>
  <si>
    <t xml:space="preserve">Maternidade</t>
  </si>
  <si>
    <t xml:space="preserve">Consulta pré-natal</t>
  </si>
  <si>
    <t xml:space="preserve">ESTIMATIVA DA NECESSIDADE DE REPOSIÇÃO DE PROFISSIONAL</t>
  </si>
  <si>
    <t xml:space="preserve">Composição</t>
  </si>
  <si>
    <t xml:space="preserve">ESCALAS -  Cargo A</t>
  </si>
  <si>
    <t xml:space="preserve"> 12 x 36 D</t>
  </si>
  <si>
    <t xml:space="preserve">12 x 36 N</t>
  </si>
  <si>
    <t xml:space="preserve">Total Para reposição</t>
  </si>
  <si>
    <t xml:space="preserve">SUBMÓDULO 4.1 - AUSÊNCIAS LEGAIS</t>
  </si>
  <si>
    <t xml:space="preserve">CUSTO DIÁRIO PARA O REPOSITOR</t>
  </si>
  <si>
    <t xml:space="preserve">Divisor do dia</t>
  </si>
  <si>
    <t xml:space="preserve">Custo diário</t>
  </si>
  <si>
    <t xml:space="preserve">Necessidade de Reposição</t>
  </si>
  <si>
    <t xml:space="preserve">Custo anual</t>
  </si>
  <si>
    <t xml:space="preserve">Custo mensal</t>
  </si>
  <si>
    <t xml:space="preserve">Submódulo 4.1</t>
  </si>
  <si>
    <t xml:space="preserve">Submódulo 4.2</t>
  </si>
  <si>
    <t xml:space="preserve">MÓDULO 5 - INSUMOS DE MÃO DE OBRA</t>
  </si>
  <si>
    <t xml:space="preserve">MÓDULO 6 - CUSTOS INDIRETOS, TRIBUTOS E LUCRO</t>
  </si>
  <si>
    <t xml:space="preserve">INFORMAÇÃO DE PERCENTUAIS ESTIMADOS DE CITL</t>
  </si>
  <si>
    <t xml:space="preserve">Custos Indiretos</t>
  </si>
  <si>
    <t xml:space="preserve">Tributos</t>
  </si>
  <si>
    <t xml:space="preserve">Lucro</t>
  </si>
  <si>
    <t xml:space="preserve">CUSTO DO TRABALHADOR</t>
  </si>
  <si>
    <t xml:space="preserve">CUSTO TOTAL POR TRABALHADOR</t>
  </si>
  <si>
    <t xml:space="preserve">Módulo</t>
  </si>
  <si>
    <t xml:space="preserve">Remuneração</t>
  </si>
  <si>
    <t xml:space="preserve">Encargos e Benefícios</t>
  </si>
  <si>
    <t xml:space="preserve">Rescisão</t>
  </si>
  <si>
    <t xml:space="preserve">Reposição do Profissional Ausente</t>
  </si>
  <si>
    <t xml:space="preserve">Insumos Diversos</t>
  </si>
  <si>
    <t xml:space="preserve">Custos Indiretos, Tributos e Lucro</t>
  </si>
  <si>
    <t xml:space="preserve">Valor por Empregado</t>
  </si>
  <si>
    <t xml:space="preserve">Valor por Posto</t>
  </si>
  <si>
    <t xml:space="preserve">MODELO PARA A CONSOLIDAÇÃO E APRESENTAÇÃO DE PROPOSTAS</t>
  </si>
  <si>
    <t xml:space="preserve">Com ajustes após publicação da Lei n° 13.467, de 2017.</t>
  </si>
  <si>
    <t xml:space="preserve">Anexo XXX do Pregão XX/2020</t>
  </si>
  <si>
    <t xml:space="preserve">Processo nº:</t>
  </si>
  <si>
    <t xml:space="preserve">Licitação nº:</t>
  </si>
  <si>
    <r>
      <rPr>
        <b val="true"/>
        <sz val="11"/>
        <rFont val="Spranq eco sans"/>
        <family val="2"/>
        <charset val="1"/>
      </rPr>
      <t xml:space="preserve">Data do Pregão: </t>
    </r>
    <r>
      <rPr>
        <b val="true"/>
        <sz val="11"/>
        <color rgb="FFFF0000"/>
        <rFont val="Spranq eco sans"/>
        <family val="2"/>
        <charset val="1"/>
      </rPr>
      <t xml:space="preserve">XX/XX/XXX</t>
    </r>
    <r>
      <rPr>
        <b val="true"/>
        <sz val="11"/>
        <rFont val="Spranq eco sans"/>
        <family val="2"/>
        <charset val="1"/>
      </rPr>
      <t xml:space="preserve"> às </t>
    </r>
    <r>
      <rPr>
        <b val="true"/>
        <sz val="11"/>
        <color rgb="FFFF0000"/>
        <rFont val="Spranq eco sans"/>
        <family val="2"/>
        <charset val="1"/>
      </rPr>
      <t xml:space="preserve">XX:XX</t>
    </r>
    <r>
      <rPr>
        <b val="true"/>
        <sz val="11"/>
        <rFont val="Spranq eco sans"/>
        <family val="2"/>
        <charset val="1"/>
      </rPr>
      <t xml:space="preserve"> horas</t>
    </r>
  </si>
  <si>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</si>
  <si>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</si>
  <si>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</si>
  <si>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</si>
  <si>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</si>
  <si>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 UF</t>
  </si>
  <si>
    <t xml:space="preserve">Rio de Janeiro/RJ</t>
  </si>
  <si>
    <t xml:space="preserve">C</t>
  </si>
  <si>
    <t xml:space="preserve">Ano Acordo, Convenção ou Sentença Normativa em Dissídio Coletivo</t>
  </si>
  <si>
    <t xml:space="preserve">CCT – MTE: RJ000808/2019</t>
  </si>
  <si>
    <t xml:space="preserve">D</t>
  </si>
  <si>
    <t xml:space="preserve">Nº de meses de execução contratual</t>
  </si>
  <si>
    <t xml:space="preserve">IDENTIFICAÇÃO DO SERVIÇO</t>
  </si>
  <si>
    <t xml:space="preserve">Tipo de Serviço:</t>
  </si>
  <si>
    <t xml:space="preserve">Unidade de medida</t>
  </si>
  <si>
    <t xml:space="preserve">Quantidade total a contratar
(Em função da unidade de medida)</t>
  </si>
  <si>
    <t xml:space="preserve">POSTO</t>
  </si>
  <si>
    <t xml:space="preserve">1. MÓDULOS </t>
  </si>
  <si>
    <t xml:space="preserve">Mão de obra</t>
  </si>
  <si>
    <t xml:space="preserve">Mão de obra vinculada à execução contratual</t>
  </si>
  <si>
    <t xml:space="preserve">Dados para composição dos custos referente à mão de obra</t>
  </si>
  <si>
    <t xml:space="preserve">Tipo do serviço (mesmo serviço com características distintas)</t>
  </si>
  <si>
    <t xml:space="preserve">Eletricista</t>
  </si>
  <si>
    <t xml:space="preserve">Classificação Brasileira de Ocupações (CBO)</t>
  </si>
  <si>
    <t xml:space="preserve">9511-05</t>
  </si>
  <si>
    <t xml:space="preserve">Salário Normativo da Categoria Profissional</t>
  </si>
  <si>
    <t xml:space="preserve">Categoria profissional (vinculada à execução contratual)</t>
  </si>
  <si>
    <t xml:space="preserve">Data base da categoria (dia / mês / ano)</t>
  </si>
  <si>
    <r>
      <rPr>
        <b val="true"/>
        <sz val="11"/>
        <color rgb="FF000000"/>
        <rFont val="Spranq eco sans"/>
        <family val="2"/>
        <charset val="1"/>
      </rPr>
      <t xml:space="preserve">Nota 1:</t>
    </r>
    <r>
      <rPr>
        <sz val="11"/>
        <color rgb="FF000000"/>
        <rFont val="Spranq eco sans"/>
        <family val="2"/>
        <charset val="1"/>
      </rPr>
      <t xml:space="preserve">  Deverá ser elaborado um quadro para cada tipo de serviço.
</t>
    </r>
    <r>
      <rPr>
        <b val="true"/>
        <sz val="11"/>
        <color rgb="FF000000"/>
        <rFont val="Spranq eco sans"/>
        <family val="2"/>
        <charset val="1"/>
      </rPr>
      <t xml:space="preserve">Nota 2:</t>
    </r>
    <r>
      <rPr>
        <sz val="11"/>
        <color rgb="FF000000"/>
        <rFont val="Spranq eco sans"/>
        <family val="2"/>
        <charset val="1"/>
      </rPr>
      <t xml:space="preserve"> A planilha será calculada considerando o valor mensal do empregado.</t>
    </r>
  </si>
  <si>
    <t xml:space="preserve">Módulo 1 - Composição da Remuneração</t>
  </si>
  <si>
    <t xml:space="preserve">Composição da Remuneração</t>
  </si>
  <si>
    <t xml:space="preserve">Valor (R$)</t>
  </si>
  <si>
    <t xml:space="preserve">Adicional de Periculosidade</t>
  </si>
  <si>
    <t xml:space="preserve">Adicional de Insalubridade</t>
  </si>
  <si>
    <t xml:space="preserve">E</t>
  </si>
  <si>
    <t xml:space="preserve">Adicional de Hora Noturna Reduzida</t>
  </si>
  <si>
    <t xml:space="preserve">G</t>
  </si>
  <si>
    <t xml:space="preserve">Outros (especificar)</t>
  </si>
  <si>
    <r>
      <rPr>
        <b val="true"/>
        <sz val="11"/>
        <color rgb="FF000000"/>
        <rFont val="Spranq eco sans"/>
        <family val="2"/>
        <charset val="1"/>
      </rPr>
      <t xml:space="preserve">Nota1:  </t>
    </r>
    <r>
      <rPr>
        <sz val="11"/>
        <color rgb="FF000000"/>
        <rFont val="Spranq eco sans"/>
        <family val="2"/>
        <charset val="1"/>
      </rPr>
      <t xml:space="preserve">O Módulo 1 refere-se ao valor mensal devido ao empegado pela prestação do serviço no período de 12 meses.</t>
    </r>
  </si>
  <si>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</si>
  <si>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</si>
  <si>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</si>
  <si>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</si>
  <si>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13º (décimo terceiro) Salário</t>
  </si>
  <si>
    <t xml:space="preserve">Férias e Adicional de Férias</t>
  </si>
  <si>
    <r>
      <rPr>
        <b val="true"/>
        <sz val="11"/>
        <color rgb="FF000000"/>
        <rFont val="Spranq eco sans"/>
        <family val="2"/>
        <charset val="1"/>
      </rPr>
      <t xml:space="preserve">Nota 1:</t>
    </r>
    <r>
      <rPr>
        <sz val="11"/>
        <color rgb="FF000000"/>
        <rFont val="Spranq eco sans"/>
        <family val="2"/>
        <charset val="1"/>
      </rPr>
      <t xml:space="preserve">  Como a planilha de custos e formação de preços é calculada mensalmente, provisiona-se proporcionalmente 1/12 (um doze avos) dos valores referentes à gratificação natalina e adicional de férias.
</t>
    </r>
    <r>
      <rPr>
        <b val="true"/>
        <sz val="11"/>
        <color rgb="FF000000"/>
        <rFont val="Spranq eco sans"/>
        <family val="2"/>
        <charset val="1"/>
      </rPr>
      <t xml:space="preserve">Nota 2:</t>
    </r>
    <r>
      <rPr>
        <sz val="11"/>
        <color rgb="FF000000"/>
        <rFont val="Spranq eco sans"/>
        <family val="2"/>
        <charset val="1"/>
      </rPr>
      <t xml:space="preserve">  O adicional de férias contido no Submódulo 2.1 corresponde a 1/3 (um terço) da remuneração que por sua vez é dividido por 12 (doze) conforme Nota 1 acima.</t>
    </r>
  </si>
  <si>
    <t xml:space="preserve">Submódulo 2.2 - Encargos Previdenciários (GPS), Fundo de Garantia por Tempo de Serviço (FGTS) e outras contribuições.</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</si>
  <si>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</si>
  <si>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</si>
  <si>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</si>
  <si>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</si>
  <si>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</si>
  <si>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</si>
  <si>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</si>
  <si>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SENAI – SENAC</t>
  </si>
  <si>
    <t xml:space="preserve">F</t>
  </si>
  <si>
    <t xml:space="preserve">H</t>
  </si>
  <si>
    <t xml:space="preserve">Total </t>
  </si>
  <si>
    <r>
      <rPr>
        <b val="true"/>
        <sz val="11"/>
        <color rgb="FF000000"/>
        <rFont val="Spranq eco sans"/>
        <family val="2"/>
        <charset val="1"/>
      </rPr>
      <t xml:space="preserve">Nota 1: </t>
    </r>
    <r>
      <rPr>
        <sz val="11"/>
        <color rgb="FF000000"/>
        <rFont val="Spranq eco sans"/>
        <family val="2"/>
        <charset val="1"/>
      </rPr>
      <t xml:space="preserve">Os percentuais dos encargos previdenciários, do FGTS e demais contribuições são aqueles estabelecidos pela legislação vigente.
</t>
    </r>
    <r>
      <rPr>
        <b val="true"/>
        <sz val="11"/>
        <color rgb="FF000000"/>
        <rFont val="Spranq eco sans"/>
        <family val="2"/>
        <charset val="1"/>
      </rPr>
      <t xml:space="preserve">Nota 2: </t>
    </r>
    <r>
      <rPr>
        <sz val="11"/>
        <color rgb="FF000000"/>
        <rFont val="Spranq eco sans"/>
        <family val="2"/>
        <charset val="1"/>
      </rPr>
      <t xml:space="preserve">O SAT a depender do grau de risco do serviço irá variar entre 1%, para risco leve, de 2%, para risco médio, e de 3% de risco grave.
</t>
    </r>
    <r>
      <rPr>
        <b val="true"/>
        <sz val="11"/>
        <color rgb="FF000000"/>
        <rFont val="Spranq eco sans"/>
        <family val="2"/>
        <charset val="1"/>
      </rPr>
      <t xml:space="preserve">Nota 3:</t>
    </r>
    <r>
      <rPr>
        <sz val="11"/>
        <color rgb="FF000000"/>
        <rFont val="Spranq eco sans"/>
        <family val="2"/>
        <charset val="1"/>
      </rPr>
      <t xml:space="preserve"> Esses percentuais incidem sobre o Módulo 1, o Submódulo 2.1, o Módulo 3, Módulo 4 e o Módulo 6.</t>
    </r>
  </si>
  <si>
    <r>
      <rPr>
        <b val="true"/>
        <sz val="11"/>
        <color rgb="FFFF0000"/>
        <rFont val="Spranq eco sans"/>
        <family val="2"/>
        <charset val="1"/>
      </rPr>
      <t xml:space="preserve">EMPRESAS OPTANTES PELO SIMPLES ESTÃO ISENTAS DO PAGAMENTO DAS SEGUINTES CONTRIBUIÇÕES: SESI ou SESC, SENAI ou SENAC, INCRA, Salário Educação, SEBRAE, por isso os valores DEVEM SER ZERADOS NA PLANILHA.
(</t>
    </r>
    <r>
      <rPr>
        <b val="true"/>
        <sz val="11"/>
        <color rgb="FFFF0000"/>
        <rFont val="Calibri"/>
        <family val="2"/>
        <charset val="1"/>
      </rPr>
      <t xml:space="preserve">§</t>
    </r>
    <r>
      <rPr>
        <b val="true"/>
        <sz val="11"/>
        <color rgb="FFFF0000"/>
        <rFont val="Spranq eco sans"/>
        <family val="2"/>
        <charset val="1"/>
      </rPr>
      <t xml:space="preserve">3o, Art. 13 da Lei Complementar 123/2006)
EMPRESAS DE SESSÃO DE MÃO DE OBRA NÃO PODEM SER OPTANTES PELO SIMPLES COM EXCEÇÃO DAS EMPRESAS QUE PRESTAM SERVIÇOS DE VIGILÂNCIA, LIMPEZA OU CONSERVAÇÃO DESDE QUE NÃO EXERÇAM EM CONJUNTO COM OUTRAS ATIVIDADES VEDADAS.
(Inciso XII, Art. 17 da Lei Complementar 123/2006)</t>
    </r>
  </si>
  <si>
    <t xml:space="preserve">Submódulo 2.3 - Benefícios Mensais e Diários.</t>
  </si>
  <si>
    <t xml:space="preserve">2.3</t>
  </si>
  <si>
    <t xml:space="preserve">Benefícios Mensais e Diários</t>
  </si>
  <si>
    <t xml:space="preserve">Transporte</t>
  </si>
  <si>
    <t xml:space="preserve">Valor VT no município de prestação dos serviços</t>
  </si>
  <si>
    <t xml:space="preserve">Quantidade de passagens por dia por empregado</t>
  </si>
  <si>
    <t xml:space="preserve">Quantidade de dias no mês de recebimento de passagens</t>
  </si>
  <si>
    <t xml:space="preserve">Participação do empregado</t>
  </si>
  <si>
    <t xml:space="preserve">Auxílio-Refeição/Alimentação</t>
  </si>
  <si>
    <t xml:space="preserve">Valor do Auxílio Alimentação</t>
  </si>
  <si>
    <t xml:space="preserve">Quantidade de dia de recebimento</t>
  </si>
  <si>
    <t xml:space="preserve">Auxílio Saúde</t>
  </si>
  <si>
    <t xml:space="preserve">Seguro de Vida</t>
  </si>
  <si>
    <t xml:space="preserve">Assistência Odontológica</t>
  </si>
  <si>
    <t xml:space="preserve">Triênio</t>
  </si>
  <si>
    <r>
      <rPr>
        <b val="true"/>
        <sz val="11"/>
        <color rgb="FF000000"/>
        <rFont val="Spranq eco sans"/>
        <family val="2"/>
        <charset val="1"/>
      </rPr>
      <t xml:space="preserve">Nota 1:</t>
    </r>
    <r>
      <rPr>
        <sz val="11"/>
        <color rgb="FF000000"/>
        <rFont val="Spranq eco sans"/>
        <family val="2"/>
        <charset val="1"/>
      </rPr>
      <t xml:space="preserve"> O valor informado deverá ser o custo real do benefício (descontado o valor eventualmente pago pelo empregado).
</t>
    </r>
    <r>
      <rPr>
        <b val="true"/>
        <sz val="11"/>
        <color rgb="FF000000"/>
        <rFont val="Spranq eco sans"/>
        <family val="2"/>
        <charset val="1"/>
      </rPr>
      <t xml:space="preserve">Nota 2:</t>
    </r>
    <r>
      <rPr>
        <sz val="11"/>
        <color rgb="FF000000"/>
        <rFont val="Spranq eco sans"/>
        <family val="2"/>
        <charset val="1"/>
      </rPr>
      <t xml:space="preserve"> Observar a previsão dos benefícios contidos em Acordos, Convenções e Dissídios Coletivos de Trabalho e atentar-se ao disposto no art. 6 da IN no. 5/2017.</t>
    </r>
  </si>
  <si>
    <t xml:space="preserve">Quadro-Resumo do Módulo 2 - Encargos e Benefícios anuais, mensais e diários</t>
  </si>
  <si>
    <t xml:space="preserve">Encargos e Benefícios Anuais, Mensais e Diários</t>
  </si>
  <si>
    <t xml:space="preserve">Módulo 3 - Provisão para Rescisão</t>
  </si>
  <si>
    <t xml:space="preserve">3.1</t>
  </si>
  <si>
    <t xml:space="preserve">Provisão para Rescisão</t>
  </si>
  <si>
    <t xml:space="preserve">Aviso Prévio Indenizado</t>
  </si>
  <si>
    <t xml:space="preserve">Incidência do FGTS sobre o Aviso Prévio Indenizado</t>
  </si>
  <si>
    <t xml:space="preserve">Multa do FGTS sobre o Aviso Prévio Indenizado</t>
  </si>
  <si>
    <t xml:space="preserve">Aviso Prévio Trabalhado</t>
  </si>
  <si>
    <t xml:space="preserve">Incidência dos encargos do submódulo 2.2 sobre o Aviso Prévio Trabalhado</t>
  </si>
  <si>
    <t xml:space="preserve">Multa do FGTS sobre o Aviso Prévio Trabalhado</t>
  </si>
  <si>
    <t xml:space="preserve">Módulo 4 - Custo de Reposição do Profissional Ausente</t>
  </si>
  <si>
    <r>
      <rPr>
        <b val="true"/>
        <sz val="11"/>
        <color rgb="FF000000"/>
        <rFont val="Spranq eco sans"/>
        <family val="2"/>
        <charset val="1"/>
      </rPr>
      <t xml:space="preserve">Nota 1: </t>
    </r>
    <r>
      <rPr>
        <sz val="11"/>
        <color rgb="FF000000"/>
        <rFont val="Spranq eco sans"/>
        <family val="2"/>
        <charset val="1"/>
      </rPr>
      <t xml:space="preserve">Os itens que contemplam o módulo 4 se referem ao custo dos dias trabalhados pelo repositor/substituto que por ventura venha cobrir o empregado nos casos de Ausências Legais (Submódulo 4.1) e/ou na Intrajornada (Submódulo 4.2), a depender da prestação do serviço.
</t>
    </r>
    <r>
      <rPr>
        <b val="true"/>
        <sz val="11"/>
        <color rgb="FF000000"/>
        <rFont val="Spranq eco sans"/>
        <family val="2"/>
        <charset val="1"/>
      </rPr>
      <t xml:space="preserve">Nota 2:</t>
    </r>
    <r>
      <rPr>
        <sz val="11"/>
        <color rgb="FF000000"/>
        <rFont val="Spranq eco sans"/>
        <family val="2"/>
        <charset val="1"/>
      </rPr>
      <t xml:space="preserve"> Haverá a incidência do Submódulo 2.2 sobre esse módulo.</t>
    </r>
  </si>
  <si>
    <t xml:space="preserve">Submódulo 4.1 - Ausências Legais</t>
  </si>
  <si>
    <t xml:space="preserve">4.1</t>
  </si>
  <si>
    <t xml:space="preserve">Ausências Legais</t>
  </si>
  <si>
    <t xml:space="preserve">Licença Paternidade</t>
  </si>
  <si>
    <t xml:space="preserve">Ausência por acidente de trabalho</t>
  </si>
  <si>
    <t xml:space="preserve">Afastamento Maternidade</t>
  </si>
  <si>
    <t xml:space="preserve">Ausência por doença</t>
  </si>
  <si>
    <t xml:space="preserve">Subtotal</t>
  </si>
  <si>
    <t xml:space="preserve">Incidência  do Submódulo 2.2 sobre o custo da reposição</t>
  </si>
  <si>
    <r>
      <rPr>
        <b val="true"/>
        <sz val="11"/>
        <color rgb="FF000000"/>
        <rFont val="Spranq eco sans"/>
        <family val="2"/>
        <charset val="1"/>
      </rPr>
      <t xml:space="preserve">Nota:</t>
    </r>
    <r>
      <rPr>
        <sz val="11"/>
        <color rgb="FF000000"/>
        <rFont val="Spranq eco sans"/>
        <family val="2"/>
        <charset val="1"/>
      </rPr>
      <t xml:space="preserve"> As alíneas "A" a "G" referem-se somente ao custo que será pago ao repositor pelos dias trabalhados quando da necessidade de substituir a mão de obra alocada na prestação do serviço.</t>
    </r>
  </si>
  <si>
    <t xml:space="preserve">Quadro-Resumo do Módulo 4 - Custo de Reposição do Profissional Ausente</t>
  </si>
  <si>
    <t xml:space="preserve">Custo de Reposição do Profissional Ausente</t>
  </si>
  <si>
    <t xml:space="preserve">Módulo 5 - Insumos Diversos</t>
  </si>
  <si>
    <t xml:space="preserve">Uniformes</t>
  </si>
  <si>
    <t xml:space="preserve">Materiais</t>
  </si>
  <si>
    <t xml:space="preserve">Equipamentos</t>
  </si>
  <si>
    <r>
      <rPr>
        <b val="true"/>
        <sz val="11"/>
        <color rgb="FF000000"/>
        <rFont val="Spranq eco sans"/>
        <family val="2"/>
        <charset val="1"/>
      </rPr>
      <t xml:space="preserve">Nota:</t>
    </r>
    <r>
      <rPr>
        <sz val="11"/>
        <color rgb="FF000000"/>
        <rFont val="Spranq eco sans"/>
        <family val="2"/>
        <charset val="1"/>
      </rPr>
      <t xml:space="preserve"> Valores mensais por empregado.</t>
    </r>
  </si>
  <si>
    <t xml:space="preserve">Módulo 6 - Custos Indiretos, Tributos e Lucro</t>
  </si>
  <si>
    <t xml:space="preserve">C.1. Tributos Federais (especificar)</t>
  </si>
  <si>
    <t xml:space="preserve">a) COFINS</t>
  </si>
  <si>
    <t xml:space="preserve">b) PIS</t>
  </si>
  <si>
    <t xml:space="preserve">c) IRPJ</t>
  </si>
  <si>
    <t xml:space="preserve">d) CSLL</t>
  </si>
  <si>
    <t xml:space="preserve">C.2. Tributos Estaduais (especificar)</t>
  </si>
  <si>
    <t xml:space="preserve">C.3. Tributos Municipais (especificar)</t>
  </si>
  <si>
    <t xml:space="preserve">a) ISSQN</t>
  </si>
  <si>
    <r>
      <rPr>
        <b val="true"/>
        <sz val="11"/>
        <color rgb="FF000000"/>
        <rFont val="Spranq eco sans"/>
        <family val="2"/>
        <charset val="1"/>
      </rPr>
      <t xml:space="preserve">Nota 1: </t>
    </r>
    <r>
      <rPr>
        <sz val="11"/>
        <color rgb="FF000000"/>
        <rFont val="Spranq eco sans"/>
        <family val="2"/>
        <charset val="1"/>
      </rPr>
      <t xml:space="preserve">Custos Indiretos, Tributos e Lucro por empregado.
</t>
    </r>
    <r>
      <rPr>
        <b val="true"/>
        <sz val="11"/>
        <color rgb="FF000000"/>
        <rFont val="Spranq eco sans"/>
        <family val="2"/>
        <charset val="1"/>
      </rPr>
      <t xml:space="preserve">Nota 2: </t>
    </r>
    <r>
      <rPr>
        <sz val="11"/>
        <color rgb="FF000000"/>
        <rFont val="Spranq eco sans"/>
        <family val="2"/>
        <charset val="1"/>
      </rPr>
      <t xml:space="preserve">O valor referente a tributos é obtido aplicando-se o percentual sobre o valor do faturamento.</t>
    </r>
  </si>
  <si>
    <t xml:space="preserve">2. QUADRO RESUMO DO CUSTO POR EMPREGADO</t>
  </si>
  <si>
    <t xml:space="preserve">Mão de obra vinculada à execução contratual (valor por empregado)</t>
  </si>
  <si>
    <t xml:space="preserve">Subtotal (A + B +C+ D+E)</t>
  </si>
  <si>
    <t xml:space="preserve">Módulo 6 – Custos Indiretos, Tributos e Lucro</t>
  </si>
  <si>
    <t xml:space="preserve">Valor Total por Empregado </t>
  </si>
  <si>
    <t xml:space="preserve">QUADRO RESUMO DO VALOR MENSAL DOS SERVIÇOS</t>
  </si>
  <si>
    <t xml:space="preserve"> </t>
  </si>
  <si>
    <t xml:space="preserve">TIPO DE SERVIÇO 
(A)</t>
  </si>
  <si>
    <t xml:space="preserve">VALOR PROPOSTO POR EMPREGADO 
(B)</t>
  </si>
  <si>
    <t xml:space="preserve">QTDE. DE EMPREGADOS /  POSTO 
( C  )</t>
  </si>
  <si>
    <t xml:space="preserve">VALOR PROPOSTO POR POSTO 
(D) = (B X C)</t>
  </si>
  <si>
    <t xml:space="preserve">QTDE. DE POSTOS 
(E)</t>
  </si>
  <si>
    <t xml:space="preserve">VALOR TOTAL
DO SERVIÇO 
(F) = (D X E)</t>
  </si>
  <si>
    <t xml:space="preserve">VALOR MENSAL DOS SERVIÇOS</t>
  </si>
  <si>
    <t xml:space="preserve">VALOR ANUAL</t>
  </si>
</sst>
</file>

<file path=xl/styles.xml><?xml version="1.0" encoding="utf-8"?>
<styleSheet xmlns="http://schemas.openxmlformats.org/spreadsheetml/2006/main">
  <numFmts count="16">
    <numFmt numFmtId="164" formatCode="General"/>
    <numFmt numFmtId="165" formatCode="_(* #,##0.00_);_(* \(#,##0.00\);_(* \-??_);_(@_)"/>
    <numFmt numFmtId="166" formatCode="_-* #,##0.00_-;\-* #,##0.00_-;_-* \-??_-;_-@_-"/>
    <numFmt numFmtId="167" formatCode="#,##0.00;[RED]#,##0.00"/>
    <numFmt numFmtId="168" formatCode="0%"/>
    <numFmt numFmtId="169" formatCode="0.00%"/>
    <numFmt numFmtId="170" formatCode="0"/>
    <numFmt numFmtId="171" formatCode="[$-416]#,##0.00_);[RED]\(#,##0.00\)"/>
    <numFmt numFmtId="172" formatCode="0.0000"/>
    <numFmt numFmtId="173" formatCode="#,##0.0000_ ;\-#,##0.0000\ "/>
    <numFmt numFmtId="174" formatCode="[$-416]#,##0.00_);\(#,##0.00\)"/>
    <numFmt numFmtId="175" formatCode="[$R$-416]\ #,##0.00;[RED]\-[$R$-416]\ #,##0.00"/>
    <numFmt numFmtId="176" formatCode="dd/mm/yy"/>
    <numFmt numFmtId="177" formatCode="&quot;R$ &quot;#,##0.00"/>
    <numFmt numFmtId="178" formatCode="#,##0.00"/>
    <numFmt numFmtId="179" formatCode="&quot;R$ &quot;#,##0.00;[RED]&quot;R$ &quot;#,##0.00"/>
  </numFmts>
  <fonts count="24">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2"/>
      <color rgb="FF000000"/>
      <name val="Times New Roman"/>
      <family val="1"/>
      <charset val="1"/>
    </font>
    <font>
      <sz val="18"/>
      <color rgb="FFFFFFFF"/>
      <name val="Times New Roman"/>
      <family val="1"/>
      <charset val="1"/>
    </font>
    <font>
      <sz val="11"/>
      <color rgb="FFFF0000"/>
      <name val="Arial"/>
      <family val="2"/>
      <charset val="1"/>
    </font>
    <font>
      <b val="true"/>
      <sz val="12"/>
      <color rgb="FF000000"/>
      <name val="Times New Roman"/>
      <family val="1"/>
      <charset val="1"/>
    </font>
    <font>
      <sz val="12"/>
      <color rgb="FFFF0000"/>
      <name val="Times New Roman"/>
      <family val="1"/>
      <charset val="1"/>
    </font>
    <font>
      <b val="true"/>
      <sz val="12"/>
      <color rgb="FFFF0000"/>
      <name val="Times New Roman"/>
      <family val="1"/>
      <charset val="1"/>
    </font>
    <font>
      <b val="true"/>
      <sz val="12"/>
      <name val="Times New Roman"/>
      <family val="1"/>
      <charset val="1"/>
    </font>
    <font>
      <sz val="12"/>
      <name val="Times New Roman"/>
      <family val="1"/>
      <charset val="1"/>
    </font>
    <font>
      <b val="true"/>
      <sz val="12"/>
      <color rgb="FF00B050"/>
      <name val="Times New Roman"/>
      <family val="1"/>
      <charset val="1"/>
    </font>
    <font>
      <sz val="9"/>
      <color rgb="FF000000"/>
      <name val="Segoe UI"/>
      <family val="2"/>
      <charset val="1"/>
    </font>
    <font>
      <sz val="11"/>
      <color rgb="FF000000"/>
      <name val="Spranq eco sans"/>
      <family val="2"/>
      <charset val="1"/>
    </font>
    <font>
      <sz val="11"/>
      <color rgb="FFFFFFFF"/>
      <name val="Spranq eco sans"/>
      <family val="2"/>
      <charset val="1"/>
    </font>
    <font>
      <sz val="11"/>
      <name val="Spranq eco sans"/>
      <family val="2"/>
      <charset val="1"/>
    </font>
    <font>
      <sz val="11"/>
      <color rgb="FFFF0000"/>
      <name val="Spranq eco sans"/>
      <family val="2"/>
      <charset val="1"/>
    </font>
    <font>
      <b val="true"/>
      <sz val="11"/>
      <color rgb="FF000000"/>
      <name val="Spranq eco sans"/>
      <family val="2"/>
      <charset val="1"/>
    </font>
    <font>
      <b val="true"/>
      <sz val="11"/>
      <color rgb="FFFF0000"/>
      <name val="Spranq eco sans"/>
      <family val="2"/>
      <charset val="1"/>
    </font>
    <font>
      <b val="true"/>
      <sz val="11"/>
      <name val="Spranq eco sans"/>
      <family val="2"/>
      <charset val="1"/>
    </font>
    <font>
      <b val="true"/>
      <sz val="11"/>
      <color rgb="FF000000"/>
      <name val="Calibri"/>
      <family val="2"/>
      <charset val="1"/>
    </font>
    <font>
      <b val="true"/>
      <sz val="11"/>
      <color rgb="FFFF0000"/>
      <name val="Calibri"/>
      <family val="2"/>
      <charset val="1"/>
    </font>
  </fonts>
  <fills count="12">
    <fill>
      <patternFill patternType="none"/>
    </fill>
    <fill>
      <patternFill patternType="gray125"/>
    </fill>
    <fill>
      <patternFill patternType="solid">
        <fgColor rgb="FF2E75B6"/>
        <bgColor rgb="FF0066CC"/>
      </patternFill>
    </fill>
    <fill>
      <patternFill patternType="solid">
        <fgColor rgb="FF9DC3E6"/>
        <bgColor rgb="FF9CCAFE"/>
      </patternFill>
    </fill>
    <fill>
      <patternFill patternType="solid">
        <fgColor rgb="FF729FCF"/>
        <bgColor rgb="FF8497B0"/>
      </patternFill>
    </fill>
    <fill>
      <patternFill patternType="solid">
        <fgColor rgb="FFBDD7EE"/>
        <bgColor rgb="FF9CCAFE"/>
      </patternFill>
    </fill>
    <fill>
      <patternFill patternType="solid">
        <fgColor rgb="FFFFFFFF"/>
        <bgColor rgb="FFFFFFCC"/>
      </patternFill>
    </fill>
    <fill>
      <patternFill patternType="solid">
        <fgColor rgb="FFDEEBF7"/>
        <bgColor rgb="FFCCFFFF"/>
      </patternFill>
    </fill>
    <fill>
      <patternFill patternType="solid">
        <fgColor rgb="FF8497B0"/>
        <bgColor rgb="FF729FCF"/>
      </patternFill>
    </fill>
    <fill>
      <patternFill patternType="solid">
        <fgColor rgb="FFFFFF00"/>
        <bgColor rgb="FFFFFF00"/>
      </patternFill>
    </fill>
    <fill>
      <patternFill patternType="solid">
        <fgColor rgb="FF808080"/>
        <bgColor rgb="FF8497B0"/>
      </patternFill>
    </fill>
    <fill>
      <patternFill patternType="solid">
        <fgColor rgb="FF9CCAFE"/>
        <bgColor rgb="FF9DC3E6"/>
      </patternFill>
    </fill>
  </fills>
  <borders count="41">
    <border diagonalUp="false" diagonalDown="false">
      <left/>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top/>
      <botto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style="medium"/>
      <right style="medium"/>
      <top style="medium"/>
      <botto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top style="medium"/>
      <bottom style="medium"/>
      <diagonal/>
    </border>
    <border diagonalUp="false" diagonalDown="false">
      <left style="thin"/>
      <right/>
      <top style="medium"/>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right/>
      <top/>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top/>
      <bottom style="mediu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25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7" fontId="8" fillId="0" borderId="4" xfId="0" applyFont="true" applyBorder="true" applyAlignment="true" applyProtection="false">
      <alignment horizontal="center"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false" indent="0" shrinkToFit="false"/>
      <protection locked="true" hidden="false"/>
    </xf>
    <xf numFmtId="164" fontId="8" fillId="3" borderId="6" xfId="0" applyFont="true" applyBorder="true" applyAlignment="true" applyProtection="false">
      <alignment horizontal="center" vertical="center" textRotation="0" wrapText="false" indent="0" shrinkToFit="false"/>
      <protection locked="true" hidden="false"/>
    </xf>
    <xf numFmtId="164" fontId="8" fillId="3" borderId="7"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7" fontId="5" fillId="0" borderId="9" xfId="0" applyFont="true" applyBorder="true" applyAlignment="true" applyProtection="false">
      <alignment horizontal="center" vertical="center" textRotation="0" wrapText="false" indent="0" shrinkToFit="false"/>
      <protection locked="true" hidden="false"/>
    </xf>
    <xf numFmtId="168" fontId="5" fillId="0" borderId="9" xfId="19" applyFont="true" applyBorder="true" applyAlignment="true" applyProtection="true">
      <alignment horizontal="center" vertical="center" textRotation="0" wrapText="false" indent="0" shrinkToFit="false"/>
      <protection locked="true" hidden="false"/>
    </xf>
    <xf numFmtId="167" fontId="8" fillId="0" borderId="1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3" borderId="11" xfId="0" applyFont="true" applyBorder="true" applyAlignment="true" applyProtection="false">
      <alignment horizontal="center" vertical="center" textRotation="0" wrapText="false" indent="0" shrinkToFit="false"/>
      <protection locked="true" hidden="false"/>
    </xf>
    <xf numFmtId="164" fontId="8" fillId="3" borderId="12" xfId="0" applyFont="true" applyBorder="true" applyAlignment="true" applyProtection="false">
      <alignment horizontal="center" vertical="center" textRotation="0" wrapText="false" indent="0" shrinkToFit="false"/>
      <protection locked="true" hidden="false"/>
    </xf>
    <xf numFmtId="164" fontId="8" fillId="3" borderId="12" xfId="0" applyFont="true" applyBorder="true" applyAlignment="true" applyProtection="false">
      <alignment horizontal="center" vertical="center" textRotation="0" wrapText="true" indent="0" shrinkToFit="false"/>
      <protection locked="true" hidden="false"/>
    </xf>
    <xf numFmtId="164" fontId="8" fillId="3" borderId="13" xfId="0" applyFont="true" applyBorder="true" applyAlignment="true" applyProtection="false">
      <alignment horizontal="center" vertical="center" textRotation="0" wrapText="false" indent="0" shrinkToFit="false"/>
      <protection locked="true" hidden="false"/>
    </xf>
    <xf numFmtId="164" fontId="8" fillId="0" borderId="14" xfId="0" applyFont="true" applyBorder="true" applyAlignment="true" applyProtection="false">
      <alignment horizontal="center" vertical="center" textRotation="0" wrapText="false" indent="0" shrinkToFit="false"/>
      <protection locked="true" hidden="false"/>
    </xf>
    <xf numFmtId="164" fontId="5" fillId="4" borderId="9" xfId="0" applyFont="true" applyBorder="true" applyAlignment="true" applyProtection="false">
      <alignment horizontal="center" vertical="center" textRotation="0" wrapText="false" indent="0" shrinkToFit="false"/>
      <protection locked="true" hidden="false"/>
    </xf>
    <xf numFmtId="167" fontId="8" fillId="0" borderId="14" xfId="0" applyFont="true" applyBorder="true" applyAlignment="true" applyProtection="false">
      <alignment horizontal="center" vertical="center" textRotation="0" wrapText="false" indent="0" shrinkToFit="false"/>
      <protection locked="true" hidden="false"/>
    </xf>
    <xf numFmtId="167" fontId="8" fillId="0" borderId="0"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3" borderId="15" xfId="0" applyFont="true" applyBorder="true" applyAlignment="true" applyProtection="false">
      <alignment horizontal="center" vertical="center" textRotation="0" wrapText="false" indent="0" shrinkToFit="false"/>
      <protection locked="true" hidden="false"/>
    </xf>
    <xf numFmtId="164" fontId="8" fillId="3" borderId="16" xfId="0" applyFont="true" applyBorder="true" applyAlignment="true" applyProtection="false">
      <alignment horizontal="center" vertical="center" textRotation="0" wrapText="false" indent="0" shrinkToFit="false"/>
      <protection locked="true" hidden="false"/>
    </xf>
    <xf numFmtId="164" fontId="8" fillId="3" borderId="16" xfId="0" applyFont="true" applyBorder="true" applyAlignment="true" applyProtection="false">
      <alignment horizontal="center" vertical="center" textRotation="0" wrapText="true" indent="0" shrinkToFit="false"/>
      <protection locked="true" hidden="false"/>
    </xf>
    <xf numFmtId="164" fontId="8" fillId="3" borderId="17" xfId="0" applyFont="true" applyBorder="true" applyAlignment="true" applyProtection="false">
      <alignment horizontal="center" vertical="center" textRotation="0" wrapText="false" indent="0" shrinkToFit="false"/>
      <protection locked="true" hidden="false"/>
    </xf>
    <xf numFmtId="169" fontId="5" fillId="0" borderId="9" xfId="0" applyFont="true" applyBorder="true" applyAlignment="true" applyProtection="false">
      <alignment horizontal="center" vertical="center" textRotation="0" wrapText="false" indent="0" shrinkToFit="false"/>
      <protection locked="true" hidden="false"/>
    </xf>
    <xf numFmtId="169" fontId="5" fillId="0" borderId="9" xfId="19" applyFont="true" applyBorder="true" applyAlignment="true" applyProtection="true">
      <alignment horizontal="center" vertical="center" textRotation="0" wrapText="false" indent="0" shrinkToFit="false"/>
      <protection locked="true" hidden="false"/>
    </xf>
    <xf numFmtId="169" fontId="5" fillId="0" borderId="10" xfId="19" applyFont="true" applyBorder="true" applyAlignment="true" applyProtection="true">
      <alignment horizontal="center"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9" fontId="5" fillId="0" borderId="19" xfId="19" applyFont="true" applyBorder="true" applyAlignment="true" applyProtection="true">
      <alignment horizontal="center" vertical="center" textRotation="0" wrapText="fals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9" fontId="5" fillId="0" borderId="21" xfId="19" applyFont="true" applyBorder="true" applyAlignment="true" applyProtection="true">
      <alignment horizontal="center" vertical="center" textRotation="0" wrapText="false" indent="0" shrinkToFit="false"/>
      <protection locked="true" hidden="false"/>
    </xf>
    <xf numFmtId="164" fontId="8" fillId="5" borderId="22" xfId="0" applyFont="true" applyBorder="true" applyAlignment="true" applyProtection="false">
      <alignment horizontal="center" vertical="center" textRotation="0" wrapText="false" indent="0" shrinkToFit="false"/>
      <protection locked="true" hidden="false"/>
    </xf>
    <xf numFmtId="169" fontId="8" fillId="5" borderId="23" xfId="19" applyFont="true" applyBorder="true" applyAlignment="true" applyProtection="true">
      <alignment horizontal="center" vertical="center" textRotation="0" wrapText="false" indent="0" shrinkToFit="false"/>
      <protection locked="true" hidden="false"/>
    </xf>
    <xf numFmtId="164" fontId="8" fillId="6" borderId="0" xfId="0" applyFont="true" applyBorder="true" applyAlignment="true" applyProtection="false">
      <alignment horizontal="center" vertical="center" textRotation="0" wrapText="false" indent="0" shrinkToFit="false"/>
      <protection locked="true" hidden="false"/>
    </xf>
    <xf numFmtId="169" fontId="8" fillId="6" borderId="0" xfId="19"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70" fontId="5" fillId="0" borderId="9" xfId="0" applyFont="true" applyBorder="true" applyAlignment="true" applyProtection="false">
      <alignment horizontal="center" vertical="center" textRotation="0" wrapText="false" indent="0" shrinkToFit="false"/>
      <protection locked="true" hidden="false"/>
    </xf>
    <xf numFmtId="164" fontId="8" fillId="3" borderId="6"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true" applyAlignment="true" applyProtection="false">
      <alignment horizontal="center" vertical="center" textRotation="0" wrapText="false" indent="0" shrinkToFit="false"/>
      <protection locked="true" hidden="false"/>
    </xf>
    <xf numFmtId="170" fontId="5" fillId="0" borderId="0" xfId="0" applyFont="true" applyBorder="true" applyAlignment="true" applyProtection="false">
      <alignment horizontal="center" vertical="center" textRotation="0" wrapText="false" indent="0" shrinkToFit="false"/>
      <protection locked="true" hidden="false"/>
    </xf>
    <xf numFmtId="164" fontId="8" fillId="3" borderId="17" xfId="0" applyFont="true" applyBorder="true" applyAlignment="true" applyProtection="false">
      <alignment horizontal="center" vertical="center" textRotation="0" wrapText="true" indent="0" shrinkToFit="false"/>
      <protection locked="true" hidden="false"/>
    </xf>
    <xf numFmtId="168" fontId="5" fillId="0" borderId="9"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8" fillId="3" borderId="24"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9" fontId="5" fillId="0" borderId="4" xfId="19" applyFont="true" applyBorder="true" applyAlignment="true" applyProtection="true">
      <alignment horizontal="center"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true" indent="0" shrinkToFit="false"/>
      <protection locked="true" hidden="false"/>
    </xf>
    <xf numFmtId="164" fontId="5" fillId="0" borderId="25" xfId="0" applyFont="true" applyBorder="true" applyAlignment="true" applyProtection="false">
      <alignment horizontal="center" vertical="center" textRotation="0" wrapText="true" indent="0" shrinkToFit="false"/>
      <protection locked="true" hidden="false"/>
    </xf>
    <xf numFmtId="169" fontId="5" fillId="0" borderId="26" xfId="19" applyFont="true" applyBorder="true" applyAlignment="true" applyProtection="true">
      <alignment horizontal="center" vertical="center" textRotation="0" wrapText="false" indent="0" shrinkToFit="false"/>
      <protection locked="true" hidden="false"/>
    </xf>
    <xf numFmtId="169" fontId="8" fillId="3" borderId="13"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3" borderId="14" xfId="0" applyFont="true" applyBorder="true" applyAlignment="true" applyProtection="false">
      <alignment horizontal="center" vertical="center" textRotation="0" wrapText="true" indent="0" shrinkToFit="false"/>
      <protection locked="true" hidden="false"/>
    </xf>
    <xf numFmtId="169" fontId="5" fillId="0" borderId="0" xfId="0" applyFont="true" applyBorder="true" applyAlignment="true" applyProtection="false">
      <alignment horizontal="center" vertical="center" textRotation="0" wrapText="false" indent="0" shrinkToFit="false"/>
      <protection locked="true" hidden="false"/>
    </xf>
    <xf numFmtId="171" fontId="5" fillId="0" borderId="9" xfId="0" applyFont="true" applyBorder="true" applyAlignment="true" applyProtection="false">
      <alignment horizontal="center" vertical="center" textRotation="0" wrapText="false" indent="0" shrinkToFit="false"/>
      <protection locked="true" hidden="false"/>
    </xf>
    <xf numFmtId="171" fontId="8" fillId="0" borderId="10"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3" borderId="27"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72" fontId="5" fillId="0" borderId="9" xfId="0" applyFont="true" applyBorder="true" applyAlignment="true" applyProtection="false">
      <alignment horizontal="center" vertical="center" textRotation="0" wrapText="true" indent="0" shrinkToFit="false"/>
      <protection locked="true" hidden="false"/>
    </xf>
    <xf numFmtId="164" fontId="5" fillId="0" borderId="28" xfId="0" applyFont="true" applyBorder="true" applyAlignment="true" applyProtection="false">
      <alignment horizontal="center" vertical="center" textRotation="0" wrapText="true" indent="0" shrinkToFit="false"/>
      <protection locked="true" hidden="false"/>
    </xf>
    <xf numFmtId="168" fontId="5" fillId="0" borderId="8" xfId="19" applyFont="true" applyBorder="true" applyAlignment="true" applyProtection="true">
      <alignment horizontal="center" vertical="center" textRotation="0" wrapText="true" indent="0" shrinkToFit="false"/>
      <protection locked="true" hidden="false"/>
    </xf>
    <xf numFmtId="173" fontId="8" fillId="0" borderId="10" xfId="15" applyFont="true" applyBorder="true" applyAlignment="true" applyProtection="true">
      <alignment horizontal="center" vertical="center" textRotation="0" wrapText="true" indent="0" shrinkToFit="false"/>
      <protection locked="true" hidden="false"/>
    </xf>
    <xf numFmtId="169" fontId="5" fillId="0" borderId="1" xfId="19" applyFont="true" applyBorder="true" applyAlignment="true" applyProtection="true">
      <alignment horizontal="center" vertical="center" textRotation="0" wrapText="true" indent="0" shrinkToFit="false"/>
      <protection locked="true" hidden="false"/>
    </xf>
    <xf numFmtId="173" fontId="8" fillId="0" borderId="0" xfId="15" applyFont="true" applyBorder="true" applyAlignment="true" applyProtection="true">
      <alignment horizontal="center" vertical="center" textRotation="0" wrapText="true" indent="0" shrinkToFit="false"/>
      <protection locked="true" hidden="false"/>
    </xf>
    <xf numFmtId="172" fontId="5" fillId="0" borderId="29" xfId="0" applyFont="true" applyBorder="true" applyAlignment="true" applyProtection="false">
      <alignment horizontal="center" vertical="center" textRotation="0" wrapText="true" indent="0" shrinkToFit="false"/>
      <protection locked="true" hidden="false"/>
    </xf>
    <xf numFmtId="164" fontId="5" fillId="0" borderId="30" xfId="0" applyFont="true" applyBorder="true" applyAlignment="true" applyProtection="false">
      <alignment horizontal="center" vertical="center" textRotation="0" wrapText="true" indent="0" shrinkToFit="false"/>
      <protection locked="true" hidden="false"/>
    </xf>
    <xf numFmtId="168" fontId="5" fillId="0" borderId="18" xfId="19" applyFont="true" applyBorder="true" applyAlignment="true" applyProtection="true">
      <alignment horizontal="center" vertical="center" textRotation="0" wrapText="true" indent="0" shrinkToFit="false"/>
      <protection locked="true" hidden="false"/>
    </xf>
    <xf numFmtId="173" fontId="8" fillId="0" borderId="19" xfId="15" applyFont="true" applyBorder="true" applyAlignment="true" applyProtection="true">
      <alignment horizontal="center" vertical="center" textRotation="0" wrapText="true" indent="0" shrinkToFit="false"/>
      <protection locked="true" hidden="false"/>
    </xf>
    <xf numFmtId="164" fontId="5" fillId="0" borderId="20" xfId="0" applyFont="true" applyBorder="true" applyAlignment="true" applyProtection="false">
      <alignment horizontal="center" vertical="center" textRotation="0" wrapText="true" indent="0" shrinkToFit="false"/>
      <protection locked="true" hidden="false"/>
    </xf>
    <xf numFmtId="172" fontId="5" fillId="0" borderId="31" xfId="0" applyFont="true" applyBorder="true" applyAlignment="true" applyProtection="false">
      <alignment horizontal="center" vertical="center" textRotation="0" wrapText="true" indent="0" shrinkToFit="false"/>
      <protection locked="true" hidden="false"/>
    </xf>
    <xf numFmtId="164" fontId="5" fillId="0" borderId="32" xfId="0" applyFont="true" applyBorder="true" applyAlignment="true" applyProtection="false">
      <alignment horizontal="center" vertical="center" textRotation="0" wrapText="true" indent="0" shrinkToFit="false"/>
      <protection locked="true" hidden="false"/>
    </xf>
    <xf numFmtId="168" fontId="5" fillId="0" borderId="20" xfId="19" applyFont="true" applyBorder="true" applyAlignment="true" applyProtection="true">
      <alignment horizontal="center" vertical="center" textRotation="0" wrapText="true" indent="0" shrinkToFit="false"/>
      <protection locked="true" hidden="false"/>
    </xf>
    <xf numFmtId="173" fontId="8" fillId="0" borderId="21" xfId="15" applyFont="true" applyBorder="true" applyAlignment="true" applyProtection="true">
      <alignment horizontal="center" vertical="center" textRotation="0" wrapText="true" indent="0" shrinkToFit="false"/>
      <protection locked="true" hidden="false"/>
    </xf>
    <xf numFmtId="164" fontId="8" fillId="3" borderId="33" xfId="0" applyFont="true" applyBorder="true" applyAlignment="true" applyProtection="false">
      <alignment horizontal="center" vertical="center" textRotation="0" wrapText="true" indent="0" shrinkToFit="false"/>
      <protection locked="true" hidden="false"/>
    </xf>
    <xf numFmtId="164" fontId="8" fillId="3" borderId="11" xfId="0" applyFont="true" applyBorder="true" applyAlignment="true" applyProtection="false">
      <alignment horizontal="center" vertical="center" textRotation="0" wrapText="true" indent="0" shrinkToFit="false"/>
      <protection locked="true" hidden="false"/>
    </xf>
    <xf numFmtId="164" fontId="8" fillId="0" borderId="14" xfId="0" applyFont="true" applyBorder="true" applyAlignment="true" applyProtection="false">
      <alignment horizontal="center" vertical="center" textRotation="0" wrapText="true" indent="0" shrinkToFit="false"/>
      <protection locked="true" hidden="false"/>
    </xf>
    <xf numFmtId="172" fontId="5" fillId="0" borderId="14" xfId="0" applyFont="true" applyBorder="true" applyAlignment="true" applyProtection="false">
      <alignment horizontal="center" vertical="center" textRotation="0" wrapText="true" indent="0" shrinkToFit="false"/>
      <protection locked="true" hidden="false"/>
    </xf>
    <xf numFmtId="172" fontId="5" fillId="0" borderId="34" xfId="0" applyFont="true" applyBorder="true" applyAlignment="true" applyProtection="false">
      <alignment horizontal="center" vertical="center" textRotation="0" wrapText="true" indent="0" shrinkToFit="false"/>
      <protection locked="true" hidden="false"/>
    </xf>
    <xf numFmtId="172" fontId="8" fillId="3" borderId="12" xfId="0" applyFont="true" applyBorder="true" applyAlignment="true" applyProtection="false">
      <alignment horizontal="center" vertical="center" textRotation="0" wrapText="true" indent="0" shrinkToFit="false"/>
      <protection locked="true" hidden="false"/>
    </xf>
    <xf numFmtId="172" fontId="8" fillId="0" borderId="14" xfId="0" applyFont="true" applyBorder="true" applyAlignment="true" applyProtection="false">
      <alignment horizontal="center" vertical="center" textRotation="0" wrapText="true" indent="0" shrinkToFit="false"/>
      <protection locked="true" hidden="false"/>
    </xf>
    <xf numFmtId="164" fontId="8" fillId="6" borderId="0" xfId="0" applyFont="true" applyBorder="true" applyAlignment="true" applyProtection="false">
      <alignment horizontal="center" vertical="center" textRotation="0" wrapText="true" indent="0" shrinkToFit="false"/>
      <protection locked="true" hidden="false"/>
    </xf>
    <xf numFmtId="172" fontId="8" fillId="6" borderId="0" xfId="0" applyFont="true" applyBorder="true" applyAlignment="true" applyProtection="false">
      <alignment horizontal="center" vertical="center" textRotation="0" wrapText="true" indent="0" shrinkToFit="false"/>
      <protection locked="true" hidden="false"/>
    </xf>
    <xf numFmtId="172" fontId="8" fillId="0" borderId="0" xfId="0" applyFont="true" applyBorder="true" applyAlignment="true" applyProtection="false">
      <alignment horizontal="center" vertical="center" textRotation="0" wrapText="true" indent="0" shrinkToFit="false"/>
      <protection locked="true" hidden="false"/>
    </xf>
    <xf numFmtId="172" fontId="5" fillId="0" borderId="9" xfId="0" applyFont="true" applyBorder="true" applyAlignment="true" applyProtection="false">
      <alignment horizontal="center" vertical="center" textRotation="0" wrapText="false" indent="0" shrinkToFit="false"/>
      <protection locked="true" hidden="false"/>
    </xf>
    <xf numFmtId="167" fontId="5" fillId="3" borderId="9" xfId="0" applyFont="true" applyBorder="true" applyAlignment="true" applyProtection="false">
      <alignment horizontal="center" vertical="center" textRotation="0" wrapText="false" indent="0" shrinkToFit="false"/>
      <protection locked="true" hidden="false"/>
    </xf>
    <xf numFmtId="164" fontId="8" fillId="3" borderId="29" xfId="0" applyFont="true" applyBorder="true" applyAlignment="true" applyProtection="false">
      <alignment horizontal="center" vertical="center" textRotation="0" wrapText="false" indent="0" shrinkToFit="false"/>
      <protection locked="true" hidden="false"/>
    </xf>
    <xf numFmtId="164" fontId="5" fillId="0" borderId="29" xfId="0" applyFont="true" applyBorder="true" applyAlignment="true" applyProtection="false">
      <alignment horizontal="center" vertical="center" textRotation="0" wrapText="false" indent="0" shrinkToFit="false"/>
      <protection locked="true" hidden="false"/>
    </xf>
    <xf numFmtId="167" fontId="8" fillId="0" borderId="29" xfId="0" applyFont="true" applyBorder="true" applyAlignment="true" applyProtection="false">
      <alignment horizontal="center" vertical="center" textRotation="0" wrapText="false" indent="0" shrinkToFit="false"/>
      <protection locked="true" hidden="false"/>
    </xf>
    <xf numFmtId="169" fontId="8" fillId="0" borderId="29" xfId="0" applyFont="true" applyBorder="true" applyAlignment="true" applyProtection="false">
      <alignment horizontal="center" vertical="center" textRotation="0" wrapText="false" indent="0" shrinkToFit="false"/>
      <protection locked="true" hidden="false"/>
    </xf>
    <xf numFmtId="167" fontId="5" fillId="0" borderId="29"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3" borderId="35" xfId="0" applyFont="true" applyBorder="true" applyAlignment="true" applyProtection="false">
      <alignment horizontal="center" vertical="center" textRotation="0" wrapText="true" indent="0" shrinkToFit="false"/>
      <protection locked="true" hidden="false"/>
    </xf>
    <xf numFmtId="164" fontId="12" fillId="0" borderId="18" xfId="0" applyFont="true" applyBorder="true" applyAlignment="true" applyProtection="false">
      <alignment horizontal="center" vertical="center" textRotation="0" wrapText="false" indent="0" shrinkToFit="false"/>
      <protection locked="true" hidden="false"/>
    </xf>
    <xf numFmtId="169" fontId="12" fillId="0" borderId="19" xfId="19"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9" fontId="12" fillId="0" borderId="21" xfId="19" applyFont="true" applyBorder="true" applyAlignment="true" applyProtection="true">
      <alignment horizontal="center" vertical="center" textRotation="0" wrapText="false" indent="0" shrinkToFit="false"/>
      <protection locked="true" hidden="false"/>
    </xf>
    <xf numFmtId="174" fontId="5" fillId="0" borderId="9" xfId="22" applyFont="true" applyBorder="true" applyAlignment="true" applyProtection="true">
      <alignment horizontal="center" vertical="center" textRotation="0" wrapText="false" indent="0" shrinkToFit="false"/>
      <protection locked="true" hidden="false"/>
    </xf>
    <xf numFmtId="164" fontId="8" fillId="3" borderId="24" xfId="0" applyFont="true" applyBorder="true" applyAlignment="true" applyProtection="false">
      <alignment horizontal="center"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4" fontId="5" fillId="3" borderId="6" xfId="0" applyFont="true" applyBorder="true" applyAlignment="true" applyProtection="false">
      <alignment horizontal="center" vertical="center" textRotation="0" wrapText="false" indent="0" shrinkToFit="false"/>
      <protection locked="true" hidden="false"/>
    </xf>
    <xf numFmtId="167" fontId="5" fillId="0" borderId="14"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true" applyProtection="false">
      <alignment horizontal="center" vertical="center" textRotation="0" wrapText="true" indent="0" shrinkToFit="false"/>
      <protection locked="true" hidden="false"/>
    </xf>
    <xf numFmtId="167" fontId="13" fillId="0" borderId="31" xfId="0" applyFont="true" applyBorder="true" applyAlignment="true" applyProtection="false">
      <alignment horizontal="center" vertical="center" textRotation="0" wrapText="false" indent="0" shrinkToFit="false"/>
      <protection locked="true" hidden="false"/>
    </xf>
    <xf numFmtId="167" fontId="13" fillId="0" borderId="14" xfId="0" applyFont="true" applyBorder="true" applyAlignment="true" applyProtection="false">
      <alignment horizontal="center" vertical="center" textRotation="0" wrapText="false" indent="0" shrinkToFit="false"/>
      <protection locked="true" hidden="false"/>
    </xf>
    <xf numFmtId="167" fontId="8" fillId="3" borderId="1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2"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true">
      <alignment horizontal="general" vertical="bottom" textRotation="0" wrapText="false" indent="0" shrinkToFit="false"/>
      <protection locked="fals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1" fillId="6" borderId="0" xfId="0" applyFont="true" applyBorder="false" applyAlignment="true" applyProtection="true">
      <alignment horizontal="left" vertical="bottom" textRotation="0" wrapText="false" indent="0" shrinkToFit="false"/>
      <protection locked="true" hidden="false"/>
    </xf>
    <xf numFmtId="164" fontId="17" fillId="6" borderId="0" xfId="0" applyFont="true" applyBorder="false" applyAlignment="true" applyProtection="true">
      <alignment horizontal="left" vertical="bottom" textRotation="0" wrapText="false" indent="0" shrinkToFit="false"/>
      <protection locked="true" hidden="false"/>
    </xf>
    <xf numFmtId="164" fontId="21" fillId="3"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true">
      <alignment horizontal="center" vertical="bottom" textRotation="0" wrapText="false" indent="0" shrinkToFit="false"/>
      <protection locked="true" hidden="false"/>
    </xf>
    <xf numFmtId="164" fontId="19" fillId="6" borderId="2" xfId="0" applyFont="true" applyBorder="true" applyAlignment="true" applyProtection="true">
      <alignment horizontal="center" vertical="center" textRotation="0" wrapText="false" indent="0" shrinkToFit="false"/>
      <protection locked="true" hidden="false"/>
    </xf>
    <xf numFmtId="164" fontId="15" fillId="6" borderId="2" xfId="0" applyFont="true" applyBorder="true" applyAlignment="true" applyProtection="true">
      <alignment horizontal="left" vertical="bottom" textRotation="0" wrapText="false" indent="0" shrinkToFit="false"/>
      <protection locked="true" hidden="false"/>
    </xf>
    <xf numFmtId="164" fontId="18" fillId="0" borderId="2" xfId="0" applyFont="true" applyBorder="true" applyAlignment="true" applyProtection="false">
      <alignment horizontal="center" vertical="bottom" textRotation="0" wrapText="false" indent="0" shrinkToFit="false"/>
      <protection locked="true" hidden="false"/>
    </xf>
    <xf numFmtId="164" fontId="17" fillId="0" borderId="2" xfId="0" applyFont="true" applyBorder="true" applyAlignment="true" applyProtection="false">
      <alignment horizontal="center" vertical="bottom" textRotation="0" wrapText="false" indent="0" shrinkToFit="false"/>
      <protection locked="true" hidden="false"/>
    </xf>
    <xf numFmtId="164" fontId="15" fillId="6" borderId="2" xfId="0" applyFont="true" applyBorder="true" applyAlignment="true" applyProtection="true">
      <alignment horizontal="justify" vertical="center" textRotation="0" wrapText="false" indent="0" shrinkToFit="false"/>
      <protection locked="true" hidden="false"/>
    </xf>
    <xf numFmtId="164" fontId="17" fillId="6" borderId="2" xfId="0" applyFont="true" applyBorder="true" applyAlignment="true" applyProtection="true">
      <alignment horizontal="center" vertical="center" textRotation="0" wrapText="true" indent="0" shrinkToFit="false"/>
      <protection locked="true" hidden="false"/>
    </xf>
    <xf numFmtId="164" fontId="17" fillId="6" borderId="2" xfId="0" applyFont="true" applyBorder="true" applyAlignment="true" applyProtection="true">
      <alignment horizontal="center" vertical="bottom" textRotation="0" wrapText="false" indent="0" shrinkToFit="false"/>
      <protection locked="true" hidden="false"/>
    </xf>
    <xf numFmtId="164" fontId="15" fillId="6" borderId="0" xfId="0" applyFont="true" applyBorder="true" applyAlignment="false" applyProtection="true">
      <alignment horizontal="general" vertical="bottom" textRotation="0" wrapText="false" indent="0" shrinkToFit="false"/>
      <protection locked="true" hidden="false"/>
    </xf>
    <xf numFmtId="164" fontId="19" fillId="3"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19" fillId="7" borderId="2" xfId="0" applyFont="true" applyBorder="true" applyAlignment="true" applyProtection="true">
      <alignment horizontal="center" vertical="center" textRotation="0" wrapText="false" indent="0" shrinkToFit="false"/>
      <protection locked="true" hidden="false"/>
    </xf>
    <xf numFmtId="164" fontId="19" fillId="7" borderId="2" xfId="0" applyFont="true" applyBorder="true" applyAlignment="true" applyProtection="true">
      <alignment horizontal="center" vertical="center" textRotation="0" wrapText="true" indent="0" shrinkToFit="false"/>
      <protection locked="true" hidden="false"/>
    </xf>
    <xf numFmtId="164" fontId="19" fillId="7" borderId="2" xfId="0" applyFont="true" applyBorder="true" applyAlignment="true" applyProtection="false">
      <alignment horizontal="center" vertical="center" textRotation="0" wrapText="true" indent="0" shrinkToFit="false"/>
      <protection locked="true" hidden="false"/>
    </xf>
    <xf numFmtId="164" fontId="22" fillId="0" borderId="36"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true" applyAlignment="true" applyProtection="true">
      <alignment horizontal="center" vertical="center" textRotation="0" wrapText="false" indent="0" shrinkToFit="false"/>
      <protection locked="true" hidden="false"/>
    </xf>
    <xf numFmtId="164" fontId="19" fillId="0" borderId="0"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19" fillId="6" borderId="0" xfId="0" applyFont="true" applyBorder="true" applyAlignment="true" applyProtection="true">
      <alignment horizontal="center" vertical="bottom" textRotation="0" wrapText="false" indent="0" shrinkToFit="false"/>
      <protection locked="true" hidden="false"/>
    </xf>
    <xf numFmtId="164" fontId="19" fillId="7" borderId="0" xfId="0" applyFont="true" applyBorder="true" applyAlignment="true" applyProtection="true">
      <alignment horizontal="center" vertical="bottom"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justify" vertical="bottom" textRotation="0" wrapText="false" indent="0" shrinkToFit="false"/>
      <protection locked="true" hidden="false"/>
    </xf>
    <xf numFmtId="164" fontId="15" fillId="0" borderId="2" xfId="0" applyFont="true" applyBorder="true" applyAlignment="true" applyProtection="false">
      <alignment horizontal="center" vertical="bottom" textRotation="0" wrapText="false" indent="0" shrinkToFit="false"/>
      <protection locked="true" hidden="false"/>
    </xf>
    <xf numFmtId="164" fontId="18" fillId="0" borderId="14"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75" fontId="15" fillId="0" borderId="2" xfId="0" applyFont="true" applyBorder="true" applyAlignment="false" applyProtection="false">
      <alignment horizontal="general" vertical="bottom" textRotation="0" wrapText="false" indent="0" shrinkToFit="false"/>
      <protection locked="true" hidden="false"/>
    </xf>
    <xf numFmtId="176" fontId="15" fillId="0" borderId="2" xfId="0" applyFont="true" applyBorder="true" applyAlignment="true" applyProtection="false">
      <alignment horizontal="center" vertical="bottom" textRotation="0" wrapText="false" indent="0" shrinkToFit="false"/>
      <protection locked="true" hidden="false"/>
    </xf>
    <xf numFmtId="164" fontId="19" fillId="6" borderId="2" xfId="0" applyFont="true" applyBorder="true" applyAlignment="true" applyProtection="true">
      <alignment horizontal="justify" vertical="bottom" textRotation="0" wrapText="true" indent="0" shrinkToFit="false"/>
      <protection locked="true" hidden="false"/>
    </xf>
    <xf numFmtId="164" fontId="19" fillId="3" borderId="0"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19" fillId="0" borderId="37" xfId="0" applyFont="true" applyBorder="true" applyAlignment="true" applyProtection="false">
      <alignment horizontal="center" vertical="center" textRotation="0" wrapText="true" indent="0" shrinkToFit="false"/>
      <protection locked="true" hidden="false"/>
    </xf>
    <xf numFmtId="164" fontId="15" fillId="0" borderId="38"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77" fontId="15" fillId="0" borderId="39"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top" textRotation="0" wrapText="true" indent="0" shrinkToFit="false"/>
      <protection locked="true" hidden="false"/>
    </xf>
    <xf numFmtId="164" fontId="18" fillId="0" borderId="0" xfId="0" applyFont="true" applyBorder="true" applyAlignment="true" applyProtection="false">
      <alignment horizontal="general" vertical="top" textRotation="0" wrapText="true" indent="0" shrinkToFit="false"/>
      <protection locked="true" hidden="false"/>
    </xf>
    <xf numFmtId="164" fontId="15" fillId="0" borderId="39" xfId="0" applyFont="true" applyBorder="true" applyAlignment="true" applyProtection="false">
      <alignment horizontal="general" vertical="center" textRotation="0" wrapText="true" indent="0" shrinkToFit="false"/>
      <protection locked="true" hidden="false"/>
    </xf>
    <xf numFmtId="168" fontId="17" fillId="0" borderId="39" xfId="0" applyFont="true" applyBorder="true" applyAlignment="true" applyProtection="false">
      <alignment horizontal="center" vertical="center" textRotation="0" wrapText="true" indent="0" shrinkToFit="false"/>
      <protection locked="true" hidden="false"/>
    </xf>
    <xf numFmtId="164" fontId="15" fillId="0" borderId="39" xfId="0" applyFont="true" applyBorder="true" applyAlignment="true" applyProtection="false">
      <alignment horizontal="center" vertical="center" textRotation="0" wrapText="true" indent="0" shrinkToFit="false"/>
      <protection locked="true" hidden="false"/>
    </xf>
    <xf numFmtId="164" fontId="19" fillId="8" borderId="2" xfId="0" applyFont="true" applyBorder="true" applyAlignment="true" applyProtection="false">
      <alignment horizontal="center" vertical="center" textRotation="0" wrapText="true" indent="0" shrinkToFit="false"/>
      <protection locked="true" hidden="false"/>
    </xf>
    <xf numFmtId="177" fontId="19" fillId="0" borderId="39"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7" borderId="0"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77" fontId="15" fillId="0" borderId="2" xfId="0" applyFont="true" applyBorder="true" applyAlignment="true" applyProtection="false">
      <alignment horizontal="center" vertical="center" textRotation="0" wrapText="true" indent="0" shrinkToFit="false"/>
      <protection locked="true" hidden="false"/>
    </xf>
    <xf numFmtId="177" fontId="19" fillId="0"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left" vertical="bottom" textRotation="0" wrapText="true" indent="0" shrinkToFit="false"/>
      <protection locked="true" hidden="false"/>
    </xf>
    <xf numFmtId="164" fontId="19" fillId="7" borderId="0"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9" fontId="15" fillId="0" borderId="39"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bottom" textRotation="0" wrapText="true" indent="0" shrinkToFit="false"/>
      <protection locked="true" hidden="false"/>
    </xf>
    <xf numFmtId="164" fontId="18" fillId="0" borderId="0" xfId="0" applyFont="true" applyBorder="true" applyAlignment="true" applyProtection="false">
      <alignment horizontal="general" vertical="bottom" textRotation="0" wrapText="true" indent="0" shrinkToFit="false"/>
      <protection locked="true" hidden="false"/>
    </xf>
    <xf numFmtId="169" fontId="19" fillId="0" borderId="39" xfId="0" applyFont="true" applyBorder="true" applyAlignment="true" applyProtection="false">
      <alignment horizontal="center" vertical="center" textRotation="0" wrapText="true" indent="0" shrinkToFit="false"/>
      <protection locked="true" hidden="false"/>
    </xf>
    <xf numFmtId="169" fontId="19" fillId="0" borderId="0" xfId="0" applyFont="true" applyBorder="true" applyAlignment="true" applyProtection="false">
      <alignment horizontal="center" vertical="center" textRotation="0" wrapText="true" indent="0" shrinkToFit="false"/>
      <protection locked="true" hidden="false"/>
    </xf>
    <xf numFmtId="164" fontId="20" fillId="9" borderId="0" xfId="0" applyFont="true" applyBorder="true" applyAlignment="true" applyProtection="false">
      <alignment horizontal="center" vertical="center" textRotation="0" wrapText="true" indent="0" shrinkToFit="false"/>
      <protection locked="true" hidden="false"/>
    </xf>
    <xf numFmtId="164" fontId="18" fillId="0" borderId="14" xfId="0" applyFont="true" applyBorder="true" applyAlignment="true" applyProtection="false">
      <alignment horizontal="general" vertical="top" textRotation="0" wrapText="true" indent="0" shrinkToFit="false"/>
      <protection locked="true" hidden="false"/>
    </xf>
    <xf numFmtId="164" fontId="17" fillId="0" borderId="39" xfId="0" applyFont="true" applyBorder="true" applyAlignment="true" applyProtection="false">
      <alignment horizontal="general" vertical="center" textRotation="0" wrapText="true" indent="0" shrinkToFit="false"/>
      <protection locked="true" hidden="false"/>
    </xf>
    <xf numFmtId="177" fontId="17" fillId="0" borderId="39" xfId="0" applyFont="true" applyBorder="true" applyAlignment="true" applyProtection="false">
      <alignment horizontal="center" vertical="center" textRotation="0" wrapText="true" indent="0" shrinkToFit="false"/>
      <protection locked="true" hidden="false"/>
    </xf>
    <xf numFmtId="164" fontId="18" fillId="10" borderId="39" xfId="0" applyFont="true" applyBorder="true" applyAlignment="true" applyProtection="false">
      <alignment horizontal="center" vertical="center" textRotation="0" wrapText="true" indent="0" shrinkToFit="false"/>
      <protection locked="true" hidden="false"/>
    </xf>
    <xf numFmtId="164" fontId="15" fillId="10" borderId="39" xfId="0" applyFont="true" applyBorder="true" applyAlignment="true" applyProtection="false">
      <alignment horizontal="center" vertical="center" textRotation="0" wrapText="true" indent="0" shrinkToFit="false"/>
      <protection locked="true" hidden="false"/>
    </xf>
    <xf numFmtId="164" fontId="17" fillId="0" borderId="39" xfId="0" applyFont="true" applyBorder="true" applyAlignment="true" applyProtection="false">
      <alignment horizontal="center" vertical="center" textRotation="0" wrapText="true" indent="0" shrinkToFit="false"/>
      <protection locked="true" hidden="false"/>
    </xf>
    <xf numFmtId="177" fontId="15" fillId="10" borderId="39" xfId="0" applyFont="true" applyBorder="true" applyAlignment="true" applyProtection="false">
      <alignment horizontal="center" vertical="center" textRotation="0" wrapText="true" indent="0" shrinkToFit="false"/>
      <protection locked="true" hidden="false"/>
    </xf>
    <xf numFmtId="169" fontId="17" fillId="0" borderId="39"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bottom" textRotation="0" wrapText="false" indent="0" shrinkToFit="false"/>
      <protection locked="true" hidden="false"/>
    </xf>
    <xf numFmtId="177" fontId="17" fillId="0" borderId="2" xfId="0" applyFont="true" applyBorder="true" applyAlignment="true" applyProtection="false">
      <alignment horizontal="center" vertical="center" textRotation="0" wrapText="true" indent="0" shrinkToFit="false"/>
      <protection locked="true" hidden="false"/>
    </xf>
    <xf numFmtId="164" fontId="18" fillId="10" borderId="2" xfId="0" applyFont="true" applyBorder="true" applyAlignment="true" applyProtection="false">
      <alignment horizontal="center" vertical="center" textRotation="0" wrapText="true" indent="0" shrinkToFit="false"/>
      <protection locked="true" hidden="false"/>
    </xf>
    <xf numFmtId="164" fontId="17" fillId="1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center" textRotation="0" wrapText="false" indent="0" shrinkToFit="false"/>
      <protection locked="true" hidden="false"/>
    </xf>
    <xf numFmtId="168"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false">
      <alignment horizontal="center" vertical="top" textRotation="0" wrapText="true" indent="0" shrinkToFit="false"/>
      <protection locked="true" hidden="false"/>
    </xf>
    <xf numFmtId="164" fontId="17" fillId="0" borderId="33" xfId="0" applyFont="true" applyBorder="true" applyAlignment="true" applyProtection="true">
      <alignment horizontal="left" vertical="center" textRotation="0" wrapText="true" indent="0" shrinkToFit="false"/>
      <protection locked="true" hidden="false"/>
    </xf>
    <xf numFmtId="164" fontId="17" fillId="0" borderId="37" xfId="0" applyFont="true" applyBorder="true" applyAlignment="true" applyProtection="true">
      <alignment horizontal="left" vertical="center" textRotation="0" wrapText="true" indent="0" shrinkToFit="false"/>
      <protection locked="true" hidden="false"/>
    </xf>
    <xf numFmtId="175" fontId="15" fillId="0" borderId="39" xfId="0" applyFont="true" applyBorder="true" applyAlignment="true" applyProtection="false">
      <alignment horizontal="center" vertical="center" textRotation="0" wrapText="true" indent="0" shrinkToFit="false"/>
      <protection locked="true" hidden="false"/>
    </xf>
    <xf numFmtId="164" fontId="21" fillId="8"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top"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5" fillId="0" borderId="39" xfId="0" applyFont="true" applyBorder="true" applyAlignment="true" applyProtection="false">
      <alignment horizontal="justify" vertical="center" textRotation="0" wrapText="true" indent="0" shrinkToFit="false"/>
      <protection locked="true" hidden="false"/>
    </xf>
    <xf numFmtId="164" fontId="18" fillId="0" borderId="1" xfId="0" applyFont="true" applyBorder="true" applyAlignment="true" applyProtection="false">
      <alignment horizontal="general" vertical="top" textRotation="0" wrapText="false" indent="0" shrinkToFit="false"/>
      <protection locked="true" hidden="false"/>
    </xf>
    <xf numFmtId="164" fontId="18" fillId="0" borderId="0" xfId="0" applyFont="true" applyBorder="true" applyAlignment="true" applyProtection="false">
      <alignment horizontal="general" vertical="top" textRotation="0" wrapText="false" indent="0" shrinkToFit="false"/>
      <protection locked="true" hidden="false"/>
    </xf>
    <xf numFmtId="164" fontId="19" fillId="0" borderId="2" xfId="0" applyFont="true" applyBorder="true" applyAlignment="true" applyProtection="false">
      <alignment horizontal="left" vertical="top" textRotation="0" wrapText="true" indent="0" shrinkToFit="false"/>
      <protection locked="true" hidden="false"/>
    </xf>
    <xf numFmtId="164" fontId="19" fillId="11" borderId="2" xfId="0" applyFont="true" applyBorder="true" applyAlignment="true" applyProtection="false">
      <alignment horizontal="center" vertical="center" textRotation="0" wrapText="true" indent="0" shrinkToFit="false"/>
      <protection locked="true" hidden="false"/>
    </xf>
    <xf numFmtId="164" fontId="15" fillId="0" borderId="40"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top" textRotation="0" wrapText="false" indent="0" shrinkToFit="false"/>
      <protection locked="true" hidden="false"/>
    </xf>
    <xf numFmtId="178" fontId="15" fillId="0" borderId="39" xfId="0" applyFont="true" applyBorder="true" applyAlignment="true" applyProtection="false">
      <alignment horizontal="center" vertical="center" textRotation="0" wrapText="true" indent="0" shrinkToFit="false"/>
      <protection locked="true" hidden="false"/>
    </xf>
    <xf numFmtId="178" fontId="19" fillId="0" borderId="39" xfId="0" applyFont="true" applyBorder="true" applyAlignment="true" applyProtection="false">
      <alignment horizontal="center" vertical="center" textRotation="0" wrapText="true" indent="0" shrinkToFit="false"/>
      <protection locked="true" hidden="false"/>
    </xf>
    <xf numFmtId="164" fontId="19" fillId="0" borderId="37" xfId="0" applyFont="true" applyBorder="true" applyAlignment="true" applyProtection="false">
      <alignment horizontal="general" vertical="center" textRotation="0" wrapText="true" indent="0" shrinkToFit="false"/>
      <protection locked="true" hidden="false"/>
    </xf>
    <xf numFmtId="164" fontId="19" fillId="0" borderId="2" xfId="0" applyFont="true" applyBorder="true" applyAlignment="false" applyProtection="false">
      <alignment horizontal="general" vertical="bottom" textRotation="0" wrapText="false" indent="0" shrinkToFit="false"/>
      <protection locked="true" hidden="false"/>
    </xf>
    <xf numFmtId="168" fontId="15" fillId="0" borderId="39" xfId="0" applyFont="true" applyBorder="true" applyAlignment="true" applyProtection="false">
      <alignment horizontal="center" vertical="center" textRotation="0" wrapText="true" indent="0" shrinkToFit="false"/>
      <protection locked="true" hidden="false"/>
    </xf>
    <xf numFmtId="164" fontId="15" fillId="3" borderId="39"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justify" vertical="top" textRotation="0" wrapText="true" indent="0" shrinkToFit="false"/>
      <protection locked="true" hidden="false"/>
    </xf>
    <xf numFmtId="164" fontId="18" fillId="0" borderId="0" xfId="0" applyFont="true" applyBorder="true" applyAlignment="true" applyProtection="false">
      <alignment horizontal="justify" vertical="top" textRotation="0" wrapText="false" indent="0" shrinkToFit="false"/>
      <protection locked="true" hidden="false"/>
    </xf>
    <xf numFmtId="175" fontId="19" fillId="0" borderId="39" xfId="0" applyFont="true" applyBorder="true" applyAlignment="true" applyProtection="false">
      <alignment horizontal="center" vertical="center" textRotation="0" wrapText="true" indent="0" shrinkToFit="false"/>
      <protection locked="true" hidden="false"/>
    </xf>
    <xf numFmtId="164" fontId="19" fillId="0" borderId="38" xfId="0" applyFont="true" applyBorder="true" applyAlignment="true" applyProtection="false">
      <alignment horizontal="center" vertical="center" textRotation="0" wrapText="true" indent="0" shrinkToFit="false"/>
      <protection locked="true" hidden="false"/>
    </xf>
    <xf numFmtId="177" fontId="15" fillId="0" borderId="39" xfId="0" applyFont="true" applyBorder="true" applyAlignment="true" applyProtection="false">
      <alignment horizontal="general" vertical="center" textRotation="0" wrapText="true" indent="0" shrinkToFit="false"/>
      <protection locked="true" hidden="false"/>
    </xf>
    <xf numFmtId="164" fontId="19" fillId="9" borderId="2"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justify" vertical="center" textRotation="0" wrapText="true" indent="0" shrinkToFit="false"/>
      <protection locked="true" hidden="false"/>
    </xf>
    <xf numFmtId="164" fontId="15" fillId="0" borderId="0" xfId="0" applyFont="true" applyBorder="true" applyAlignment="true" applyProtection="false">
      <alignment horizontal="justify" vertical="center"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77" fontId="15" fillId="0" borderId="0"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3"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79" fontId="15" fillId="0" borderId="2" xfId="0" applyFont="true" applyBorder="true" applyAlignment="false" applyProtection="false">
      <alignment horizontal="general" vertical="bottom" textRotation="0" wrapText="false" indent="0" shrinkToFit="false"/>
      <protection locked="true" hidden="false"/>
    </xf>
    <xf numFmtId="167" fontId="15" fillId="0" borderId="2" xfId="0" applyFont="true" applyBorder="true" applyAlignment="false" applyProtection="false">
      <alignment horizontal="general" vertical="bottom"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4" fontId="19" fillId="9" borderId="2" xfId="0" applyFont="true" applyBorder="true" applyAlignment="true" applyProtection="false">
      <alignment horizontal="center" vertical="center" textRotation="0" wrapText="false" indent="0" shrinkToFit="false"/>
      <protection locked="true" hidden="false"/>
    </xf>
    <xf numFmtId="177" fontId="19" fillId="9" borderId="2" xfId="0" applyFont="true" applyBorder="true" applyAlignment="false" applyProtection="false">
      <alignment horizontal="general" vertical="bottom" textRotation="0" wrapText="false" indent="0" shrinkToFit="false"/>
      <protection locked="true" hidden="false"/>
    </xf>
    <xf numFmtId="175" fontId="19" fillId="9" borderId="2" xfId="0" applyFont="true" applyBorder="true" applyAlignment="false" applyProtection="false">
      <alignment horizontal="general"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Vírgula 2" xfId="21"/>
    <cellStyle name="Vírgula 3" xfId="22"/>
    <cellStyle name="Vírgula 3 2" xfId="23"/>
    <cellStyle name="Vírgula 4" xfId="24"/>
    <cellStyle name="Vírgula 4 2" xfId="25"/>
    <cellStyle name="Vírgula 5" xfId="26"/>
    <cellStyle name="Vírgula 5 2" xfId="27"/>
    <cellStyle name="Vírgula 6" xfId="2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DC3E6"/>
      <rgbColor rgb="FF808080"/>
      <rgbColor rgb="FF729FCF"/>
      <rgbColor rgb="FF993366"/>
      <rgbColor rgb="FFFFFFCC"/>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CCAFE"/>
      <rgbColor rgb="FFFF99CC"/>
      <rgbColor rgb="FFCC99FF"/>
      <rgbColor rgb="FFFFCC99"/>
      <rgbColor rgb="FF2E75B6"/>
      <rgbColor rgb="FF33CCCC"/>
      <rgbColor rgb="FF99CC00"/>
      <rgbColor rgb="FFFFCC00"/>
      <rgbColor rgb="FFFF9900"/>
      <rgbColor rgb="FFFF6600"/>
      <rgbColor rgb="FF666699"/>
      <rgbColor rgb="FF8497B0"/>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104857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9.14453125" defaultRowHeight="15.75" zeroHeight="false" outlineLevelRow="0" outlineLevelCol="0"/>
  <cols>
    <col collapsed="false" customWidth="true" hidden="false" outlineLevel="0" max="1" min="1" style="1" width="32.14"/>
    <col collapsed="false" customWidth="true" hidden="false" outlineLevel="0" max="2" min="2" style="1" width="19.28"/>
    <col collapsed="false" customWidth="true" hidden="false" outlineLevel="0" max="4" min="3" style="1" width="22.28"/>
    <col collapsed="false" customWidth="true" hidden="false" outlineLevel="0" max="5" min="5" style="1" width="18.57"/>
    <col collapsed="false" customWidth="true" hidden="false" outlineLevel="0" max="6" min="6" style="1" width="17.71"/>
    <col collapsed="false" customWidth="true" hidden="false" outlineLevel="0" max="7" min="7" style="1" width="15.85"/>
    <col collapsed="false" customWidth="false" hidden="false" outlineLevel="0" max="1024" min="8" style="1" width="9.14"/>
  </cols>
  <sheetData>
    <row r="1" customFormat="false" ht="24" hidden="false" customHeight="true" outlineLevel="0" collapsed="false">
      <c r="A1" s="2" t="s">
        <v>0</v>
      </c>
      <c r="B1" s="2"/>
      <c r="C1" s="2"/>
      <c r="D1" s="2"/>
      <c r="E1" s="2"/>
      <c r="F1" s="3"/>
      <c r="G1" s="3"/>
      <c r="H1" s="3"/>
    </row>
    <row r="2" customFormat="false" ht="24" hidden="false" customHeight="true" outlineLevel="0" collapsed="false">
      <c r="A2" s="2" t="s">
        <v>1</v>
      </c>
      <c r="B2" s="2"/>
      <c r="C2" s="2"/>
      <c r="D2" s="2"/>
      <c r="E2" s="2"/>
      <c r="F2" s="3"/>
      <c r="G2" s="3"/>
      <c r="H2" s="3"/>
    </row>
    <row r="3" customFormat="false" ht="15.75" hidden="false" customHeight="false" outlineLevel="0" collapsed="false">
      <c r="A3" s="4"/>
      <c r="B3" s="4"/>
      <c r="C3" s="4"/>
      <c r="D3" s="4"/>
      <c r="E3" s="4"/>
      <c r="F3" s="4"/>
      <c r="G3" s="4"/>
      <c r="H3" s="4"/>
    </row>
    <row r="4" customFormat="false" ht="15.75" hidden="false" customHeight="false" outlineLevel="0" collapsed="false">
      <c r="A4" s="4"/>
      <c r="B4" s="4"/>
      <c r="C4" s="4"/>
      <c r="D4" s="4"/>
      <c r="E4" s="4"/>
      <c r="F4" s="4"/>
      <c r="G4" s="4"/>
      <c r="H4" s="4"/>
    </row>
    <row r="5" customFormat="false" ht="24" hidden="false" customHeight="true" outlineLevel="0" collapsed="false">
      <c r="A5" s="5" t="s">
        <v>2</v>
      </c>
      <c r="B5" s="5"/>
      <c r="C5" s="5"/>
      <c r="D5" s="5"/>
      <c r="E5" s="5"/>
      <c r="F5" s="6"/>
      <c r="G5" s="6"/>
      <c r="H5" s="6"/>
    </row>
    <row r="6" customFormat="false" ht="15.75" hidden="false" customHeight="false" outlineLevel="0" collapsed="false">
      <c r="A6" s="7"/>
      <c r="B6" s="7"/>
      <c r="C6" s="7"/>
      <c r="D6" s="7"/>
      <c r="E6" s="7"/>
      <c r="F6" s="7"/>
      <c r="G6" s="7"/>
      <c r="H6" s="7"/>
    </row>
    <row r="7" customFormat="false" ht="24" hidden="false" customHeight="true" outlineLevel="0" collapsed="false">
      <c r="A7" s="8" t="s">
        <v>3</v>
      </c>
      <c r="B7" s="8"/>
      <c r="C7" s="8"/>
      <c r="D7" s="8"/>
      <c r="E7" s="8"/>
      <c r="F7" s="9"/>
      <c r="G7" s="9"/>
      <c r="H7" s="9"/>
    </row>
    <row r="9" customFormat="false" ht="24" hidden="false" customHeight="true" outlineLevel="0" collapsed="false">
      <c r="A9" s="10" t="s">
        <v>3</v>
      </c>
      <c r="B9" s="10"/>
    </row>
    <row r="10" customFormat="false" ht="24" hidden="false" customHeight="true" outlineLevel="0" collapsed="false">
      <c r="A10" s="11" t="s">
        <v>4</v>
      </c>
      <c r="B10" s="12" t="n">
        <v>1786.76</v>
      </c>
    </row>
    <row r="12" customFormat="false" ht="24" hidden="false" customHeight="true" outlineLevel="0" collapsed="false">
      <c r="A12" s="8" t="s">
        <v>5</v>
      </c>
      <c r="B12" s="8"/>
      <c r="C12" s="8"/>
      <c r="D12" s="8"/>
      <c r="E12" s="8"/>
      <c r="F12" s="9"/>
      <c r="G12" s="9"/>
      <c r="H12" s="9"/>
    </row>
    <row r="13" customFormat="false" ht="15.75" hidden="false" customHeight="false" outlineLevel="0" collapsed="false">
      <c r="A13" s="7"/>
      <c r="B13" s="7"/>
      <c r="C13" s="7"/>
      <c r="D13" s="7"/>
      <c r="E13" s="7"/>
      <c r="F13" s="7"/>
      <c r="G13" s="7"/>
      <c r="H13" s="7"/>
    </row>
    <row r="14" customFormat="false" ht="24" hidden="false" customHeight="true" outlineLevel="0" collapsed="false">
      <c r="A14" s="10" t="s">
        <v>6</v>
      </c>
      <c r="B14" s="10"/>
      <c r="C14" s="10"/>
      <c r="D14" s="10"/>
    </row>
    <row r="15" customFormat="false" ht="24" hidden="false" customHeight="true" outlineLevel="0" collapsed="false">
      <c r="A15" s="13" t="s">
        <v>7</v>
      </c>
      <c r="B15" s="14" t="s">
        <v>8</v>
      </c>
      <c r="C15" s="14" t="s">
        <v>9</v>
      </c>
      <c r="D15" s="15" t="s">
        <v>10</v>
      </c>
    </row>
    <row r="16" customFormat="false" ht="24" hidden="false" customHeight="true" outlineLevel="0" collapsed="false">
      <c r="A16" s="16" t="s">
        <v>4</v>
      </c>
      <c r="B16" s="17" t="n">
        <f aca="false">B10</f>
        <v>1786.76</v>
      </c>
      <c r="C16" s="18" t="n">
        <v>0.3</v>
      </c>
      <c r="D16" s="19" t="n">
        <f aca="false">B16*C16</f>
        <v>536.028</v>
      </c>
    </row>
    <row r="19" customFormat="false" ht="24" hidden="false" customHeight="true" outlineLevel="0" collapsed="false">
      <c r="A19" s="5" t="s">
        <v>2</v>
      </c>
      <c r="B19" s="5"/>
      <c r="C19" s="5"/>
      <c r="D19" s="5"/>
      <c r="E19" s="5"/>
      <c r="F19" s="6"/>
      <c r="G19" s="6"/>
      <c r="H19" s="6"/>
    </row>
    <row r="20" customFormat="false" ht="15.75" hidden="false" customHeight="false" outlineLevel="0" collapsed="false">
      <c r="A20" s="20"/>
      <c r="B20" s="20"/>
      <c r="C20" s="20"/>
      <c r="D20" s="20"/>
      <c r="E20" s="20"/>
      <c r="F20" s="20"/>
      <c r="G20" s="20"/>
      <c r="H20" s="20"/>
    </row>
    <row r="21" customFormat="false" ht="24" hidden="false" customHeight="true" outlineLevel="0" collapsed="false">
      <c r="A21" s="10" t="s">
        <v>2</v>
      </c>
      <c r="B21" s="10"/>
      <c r="C21" s="10"/>
      <c r="D21" s="10"/>
      <c r="E21" s="10"/>
      <c r="F21" s="21"/>
      <c r="G21" s="6"/>
    </row>
    <row r="22" customFormat="false" ht="47.25" hidden="false" customHeight="false" outlineLevel="0" collapsed="false">
      <c r="A22" s="22" t="s">
        <v>7</v>
      </c>
      <c r="B22" s="23" t="s">
        <v>11</v>
      </c>
      <c r="C22" s="24" t="s">
        <v>12</v>
      </c>
      <c r="D22" s="23" t="s">
        <v>13</v>
      </c>
      <c r="E22" s="25" t="s">
        <v>14</v>
      </c>
      <c r="F22" s="26"/>
      <c r="G22" s="6"/>
    </row>
    <row r="23" customFormat="false" ht="24" hidden="false" customHeight="true" outlineLevel="0" collapsed="false">
      <c r="A23" s="16" t="s">
        <v>4</v>
      </c>
      <c r="B23" s="17" t="n">
        <f aca="false">B10</f>
        <v>1786.76</v>
      </c>
      <c r="C23" s="17" t="n">
        <f aca="false">D16</f>
        <v>536.028</v>
      </c>
      <c r="D23" s="27"/>
      <c r="E23" s="19" t="n">
        <f aca="false">B23+C23</f>
        <v>2322.788</v>
      </c>
      <c r="F23" s="28"/>
      <c r="G23" s="29"/>
    </row>
    <row r="26" customFormat="false" ht="24" hidden="false" customHeight="true" outlineLevel="0" collapsed="false">
      <c r="A26" s="5" t="s">
        <v>15</v>
      </c>
      <c r="B26" s="5"/>
      <c r="C26" s="5"/>
      <c r="D26" s="5"/>
      <c r="E26" s="5"/>
      <c r="F26" s="6"/>
      <c r="G26" s="6"/>
      <c r="H26" s="6"/>
    </row>
    <row r="28" customFormat="false" ht="24" hidden="false" customHeight="true" outlineLevel="0" collapsed="false">
      <c r="A28" s="8" t="s">
        <v>16</v>
      </c>
      <c r="B28" s="8"/>
      <c r="C28" s="8"/>
      <c r="D28" s="8"/>
      <c r="E28" s="8"/>
      <c r="F28" s="9"/>
      <c r="G28" s="9"/>
      <c r="H28" s="9"/>
    </row>
    <row r="30" customFormat="false" ht="31.5" hidden="false" customHeight="true" outlineLevel="0" collapsed="false">
      <c r="A30" s="30" t="s">
        <v>17</v>
      </c>
      <c r="B30" s="30"/>
      <c r="C30" s="30"/>
      <c r="D30" s="30"/>
      <c r="E30" s="31"/>
    </row>
    <row r="31" customFormat="false" ht="31.5" hidden="false" customHeight="false" outlineLevel="0" collapsed="false">
      <c r="A31" s="32" t="s">
        <v>7</v>
      </c>
      <c r="B31" s="33" t="s">
        <v>8</v>
      </c>
      <c r="C31" s="34" t="s">
        <v>18</v>
      </c>
      <c r="D31" s="35" t="s">
        <v>10</v>
      </c>
    </row>
    <row r="32" customFormat="false" ht="24" hidden="false" customHeight="true" outlineLevel="0" collapsed="false">
      <c r="A32" s="16" t="s">
        <v>4</v>
      </c>
      <c r="B32" s="17" t="n">
        <f aca="false">E23</f>
        <v>2322.788</v>
      </c>
      <c r="C32" s="36" t="n">
        <f aca="false">1/12</f>
        <v>0.0833333333333333</v>
      </c>
      <c r="D32" s="19" t="n">
        <f aca="false">B32*C32</f>
        <v>193.565666666667</v>
      </c>
    </row>
    <row r="33" customFormat="false" ht="15" hidden="false" customHeight="false" outlineLevel="0" collapsed="false"/>
    <row r="34" customFormat="false" ht="36.75" hidden="false" customHeight="true" outlineLevel="0" collapsed="false">
      <c r="A34" s="30" t="s">
        <v>19</v>
      </c>
      <c r="B34" s="30"/>
      <c r="C34" s="30"/>
      <c r="D34" s="30"/>
    </row>
    <row r="35" customFormat="false" ht="30.75" hidden="false" customHeight="true" outlineLevel="0" collapsed="false">
      <c r="A35" s="32" t="s">
        <v>7</v>
      </c>
      <c r="B35" s="33" t="s">
        <v>8</v>
      </c>
      <c r="C35" s="34" t="s">
        <v>18</v>
      </c>
      <c r="D35" s="35" t="s">
        <v>10</v>
      </c>
    </row>
    <row r="36" customFormat="false" ht="24" hidden="false" customHeight="true" outlineLevel="0" collapsed="false">
      <c r="A36" s="16" t="s">
        <v>4</v>
      </c>
      <c r="B36" s="17" t="n">
        <f aca="false">E23</f>
        <v>2322.788</v>
      </c>
      <c r="C36" s="36" t="n">
        <f aca="false">1/12</f>
        <v>0.0833333333333333</v>
      </c>
      <c r="D36" s="19" t="n">
        <f aca="false">B36*C36</f>
        <v>193.565666666667</v>
      </c>
    </row>
    <row r="38" customFormat="false" ht="24" hidden="false" customHeight="true" outlineLevel="0" collapsed="false">
      <c r="A38" s="30" t="s">
        <v>20</v>
      </c>
      <c r="B38" s="30"/>
      <c r="C38" s="30"/>
      <c r="D38" s="30"/>
      <c r="E38" s="30"/>
    </row>
    <row r="39" customFormat="false" ht="30" hidden="false" customHeight="true" outlineLevel="0" collapsed="false">
      <c r="A39" s="32" t="s">
        <v>7</v>
      </c>
      <c r="B39" s="33" t="s">
        <v>8</v>
      </c>
      <c r="C39" s="34" t="s">
        <v>21</v>
      </c>
      <c r="D39" s="34" t="s">
        <v>18</v>
      </c>
      <c r="E39" s="35" t="s">
        <v>10</v>
      </c>
    </row>
    <row r="40" customFormat="false" ht="24" hidden="false" customHeight="true" outlineLevel="0" collapsed="false">
      <c r="A40" s="16" t="s">
        <v>4</v>
      </c>
      <c r="B40" s="17" t="n">
        <f aca="false">E23</f>
        <v>2322.788</v>
      </c>
      <c r="C40" s="37" t="n">
        <f aca="false">1/3</f>
        <v>0.333333333333333</v>
      </c>
      <c r="D40" s="36" t="n">
        <f aca="false">1/12</f>
        <v>0.0833333333333333</v>
      </c>
      <c r="E40" s="19" t="n">
        <f aca="false">B40*C40*D40</f>
        <v>64.5218888888889</v>
      </c>
    </row>
    <row r="42" customFormat="false" ht="24" hidden="false" customHeight="true" outlineLevel="0" collapsed="false">
      <c r="A42" s="10" t="s">
        <v>16</v>
      </c>
      <c r="B42" s="10"/>
      <c r="C42" s="10"/>
      <c r="D42" s="10"/>
      <c r="E42" s="10"/>
    </row>
    <row r="43" customFormat="false" ht="24" hidden="false" customHeight="true" outlineLevel="0" collapsed="false">
      <c r="A43" s="32" t="s">
        <v>7</v>
      </c>
      <c r="B43" s="33" t="s">
        <v>22</v>
      </c>
      <c r="C43" s="33" t="s">
        <v>23</v>
      </c>
      <c r="D43" s="33" t="s">
        <v>24</v>
      </c>
      <c r="E43" s="35" t="s">
        <v>14</v>
      </c>
    </row>
    <row r="44" customFormat="false" ht="24" hidden="false" customHeight="true" outlineLevel="0" collapsed="false">
      <c r="A44" s="16" t="s">
        <v>4</v>
      </c>
      <c r="B44" s="17" t="n">
        <f aca="false">D32</f>
        <v>193.565666666667</v>
      </c>
      <c r="C44" s="17" t="n">
        <f aca="false">D36</f>
        <v>193.565666666667</v>
      </c>
      <c r="D44" s="17" t="n">
        <f aca="false">E40</f>
        <v>64.5218888888889</v>
      </c>
      <c r="E44" s="19" t="n">
        <f aca="false">SUM(B44:D44)</f>
        <v>451.653222222222</v>
      </c>
    </row>
    <row r="46" customFormat="false" ht="24" hidden="false" customHeight="true" outlineLevel="0" collapsed="false">
      <c r="A46" s="8" t="s">
        <v>25</v>
      </c>
      <c r="B46" s="8"/>
      <c r="C46" s="8"/>
      <c r="D46" s="8"/>
      <c r="E46" s="8"/>
      <c r="F46" s="9"/>
      <c r="G46" s="9"/>
      <c r="H46" s="9"/>
    </row>
    <row r="48" customFormat="false" ht="24" hidden="false" customHeight="true" outlineLevel="0" collapsed="false">
      <c r="A48" s="10" t="s">
        <v>26</v>
      </c>
      <c r="B48" s="10"/>
    </row>
    <row r="49" customFormat="false" ht="24" hidden="false" customHeight="true" outlineLevel="0" collapsed="false">
      <c r="A49" s="32" t="s">
        <v>27</v>
      </c>
      <c r="B49" s="35" t="s">
        <v>9</v>
      </c>
    </row>
    <row r="50" customFormat="false" ht="24" hidden="false" customHeight="true" outlineLevel="0" collapsed="false">
      <c r="A50" s="16" t="s">
        <v>28</v>
      </c>
      <c r="B50" s="38" t="n">
        <v>0.2</v>
      </c>
    </row>
    <row r="51" customFormat="false" ht="24" hidden="false" customHeight="true" outlineLevel="0" collapsed="false">
      <c r="A51" s="39" t="s">
        <v>29</v>
      </c>
      <c r="B51" s="40" t="n">
        <v>0.025</v>
      </c>
    </row>
    <row r="52" customFormat="false" ht="24" hidden="false" customHeight="true" outlineLevel="0" collapsed="false">
      <c r="A52" s="39" t="s">
        <v>30</v>
      </c>
      <c r="B52" s="40" t="n">
        <v>0.03</v>
      </c>
    </row>
    <row r="53" customFormat="false" ht="24" hidden="false" customHeight="true" outlineLevel="0" collapsed="false">
      <c r="A53" s="39" t="s">
        <v>31</v>
      </c>
      <c r="B53" s="40" t="n">
        <v>0.015</v>
      </c>
    </row>
    <row r="54" customFormat="false" ht="24" hidden="false" customHeight="true" outlineLevel="0" collapsed="false">
      <c r="A54" s="39" t="s">
        <v>32</v>
      </c>
      <c r="B54" s="40" t="n">
        <v>0.01</v>
      </c>
    </row>
    <row r="55" customFormat="false" ht="24" hidden="false" customHeight="true" outlineLevel="0" collapsed="false">
      <c r="A55" s="39" t="s">
        <v>33</v>
      </c>
      <c r="B55" s="40" t="n">
        <v>0.006</v>
      </c>
    </row>
    <row r="56" customFormat="false" ht="24" hidden="false" customHeight="true" outlineLevel="0" collapsed="false">
      <c r="A56" s="39" t="s">
        <v>34</v>
      </c>
      <c r="B56" s="40" t="n">
        <v>0.002</v>
      </c>
    </row>
    <row r="57" customFormat="false" ht="24" hidden="false" customHeight="true" outlineLevel="0" collapsed="false">
      <c r="A57" s="41" t="s">
        <v>35</v>
      </c>
      <c r="B57" s="42" t="n">
        <v>0.08</v>
      </c>
    </row>
    <row r="58" customFormat="false" ht="24" hidden="false" customHeight="true" outlineLevel="0" collapsed="false">
      <c r="A58" s="43" t="s">
        <v>36</v>
      </c>
      <c r="B58" s="44" t="n">
        <f aca="false">SUM(B50:B57)</f>
        <v>0.368</v>
      </c>
    </row>
    <row r="59" customFormat="false" ht="24" hidden="false" customHeight="true" outlineLevel="0" collapsed="false">
      <c r="A59" s="45"/>
      <c r="B59" s="46"/>
    </row>
    <row r="60" customFormat="false" ht="24" hidden="false" customHeight="true" outlineLevel="0" collapsed="false">
      <c r="A60" s="10" t="s">
        <v>37</v>
      </c>
      <c r="B60" s="10"/>
      <c r="C60" s="10"/>
      <c r="D60" s="10"/>
    </row>
    <row r="61" customFormat="false" ht="24" hidden="false" customHeight="true" outlineLevel="0" collapsed="false">
      <c r="A61" s="32" t="s">
        <v>7</v>
      </c>
      <c r="B61" s="33" t="s">
        <v>8</v>
      </c>
      <c r="C61" s="33" t="s">
        <v>9</v>
      </c>
      <c r="D61" s="35" t="s">
        <v>10</v>
      </c>
    </row>
    <row r="62" customFormat="false" ht="24" hidden="false" customHeight="true" outlineLevel="0" collapsed="false">
      <c r="A62" s="16" t="s">
        <v>4</v>
      </c>
      <c r="B62" s="17" t="n">
        <f aca="false">E23+E44</f>
        <v>2774.44122222222</v>
      </c>
      <c r="C62" s="36" t="n">
        <f aca="false">SUM($B$50:$B$56)</f>
        <v>0.288</v>
      </c>
      <c r="D62" s="19" t="n">
        <f aca="false">B62*C62</f>
        <v>799.039072</v>
      </c>
    </row>
    <row r="64" customFormat="false" ht="24" hidden="false" customHeight="true" outlineLevel="0" collapsed="false">
      <c r="A64" s="10" t="s">
        <v>38</v>
      </c>
      <c r="B64" s="10"/>
      <c r="C64" s="10"/>
      <c r="D64" s="10"/>
    </row>
    <row r="65" customFormat="false" ht="24" hidden="false" customHeight="true" outlineLevel="0" collapsed="false">
      <c r="A65" s="32" t="s">
        <v>7</v>
      </c>
      <c r="B65" s="33" t="s">
        <v>8</v>
      </c>
      <c r="C65" s="33" t="s">
        <v>9</v>
      </c>
      <c r="D65" s="35" t="s">
        <v>10</v>
      </c>
    </row>
    <row r="66" customFormat="false" ht="24" hidden="false" customHeight="true" outlineLevel="0" collapsed="false">
      <c r="A66" s="16" t="s">
        <v>4</v>
      </c>
      <c r="B66" s="17" t="n">
        <f aca="false">E23+E44</f>
        <v>2774.44122222222</v>
      </c>
      <c r="C66" s="36" t="n">
        <f aca="false">$B$57</f>
        <v>0.08</v>
      </c>
      <c r="D66" s="19" t="n">
        <f aca="false">B66*C66</f>
        <v>221.955297777778</v>
      </c>
    </row>
    <row r="68" customFormat="false" ht="24" hidden="false" customHeight="true" outlineLevel="0" collapsed="false">
      <c r="A68" s="10" t="s">
        <v>25</v>
      </c>
      <c r="B68" s="10"/>
      <c r="C68" s="10"/>
      <c r="D68" s="10"/>
    </row>
    <row r="69" customFormat="false" ht="24" hidden="false" customHeight="true" outlineLevel="0" collapsed="false">
      <c r="A69" s="32" t="s">
        <v>7</v>
      </c>
      <c r="B69" s="33" t="s">
        <v>39</v>
      </c>
      <c r="C69" s="33" t="s">
        <v>35</v>
      </c>
      <c r="D69" s="35" t="s">
        <v>14</v>
      </c>
    </row>
    <row r="70" customFormat="false" ht="24" hidden="false" customHeight="true" outlineLevel="0" collapsed="false">
      <c r="A70" s="16" t="s">
        <v>4</v>
      </c>
      <c r="B70" s="17" t="n">
        <f aca="false">D62</f>
        <v>799.039072</v>
      </c>
      <c r="C70" s="17" t="n">
        <f aca="false">D66</f>
        <v>221.955297777778</v>
      </c>
      <c r="D70" s="19" t="n">
        <f aca="false">B70+C70</f>
        <v>1020.99436977778</v>
      </c>
    </row>
    <row r="72" customFormat="false" ht="24" hidden="false" customHeight="true" outlineLevel="0" collapsed="false">
      <c r="A72" s="8" t="s">
        <v>40</v>
      </c>
      <c r="B72" s="8"/>
      <c r="C72" s="8"/>
      <c r="D72" s="8"/>
      <c r="E72" s="8"/>
      <c r="F72" s="9"/>
      <c r="G72" s="9"/>
      <c r="H72" s="9"/>
    </row>
    <row r="73" customFormat="false" ht="15.75" hidden="false" customHeight="false" outlineLevel="0" collapsed="false">
      <c r="A73" s="7"/>
      <c r="B73" s="7"/>
      <c r="C73" s="7"/>
      <c r="D73" s="7"/>
      <c r="E73" s="7"/>
      <c r="F73" s="7"/>
      <c r="G73" s="7"/>
      <c r="H73" s="7"/>
    </row>
    <row r="74" customFormat="false" ht="24" hidden="false" customHeight="true" outlineLevel="0" collapsed="false">
      <c r="A74" s="6" t="s">
        <v>41</v>
      </c>
      <c r="B74" s="6"/>
      <c r="C74" s="6"/>
      <c r="D74" s="6"/>
      <c r="E74" s="6"/>
      <c r="F74" s="6"/>
      <c r="G74" s="47"/>
    </row>
    <row r="76" customFormat="false" ht="24" hidden="false" customHeight="true" outlineLevel="0" collapsed="false">
      <c r="A76" s="10" t="s">
        <v>42</v>
      </c>
      <c r="B76" s="10"/>
      <c r="C76" s="10"/>
      <c r="D76" s="10"/>
      <c r="E76" s="10"/>
    </row>
    <row r="77" customFormat="false" ht="31.5" hidden="false" customHeight="false" outlineLevel="0" collapsed="false">
      <c r="A77" s="32" t="s">
        <v>7</v>
      </c>
      <c r="B77" s="33" t="s">
        <v>43</v>
      </c>
      <c r="C77" s="33" t="s">
        <v>44</v>
      </c>
      <c r="D77" s="34" t="s">
        <v>45</v>
      </c>
      <c r="E77" s="35" t="s">
        <v>46</v>
      </c>
    </row>
    <row r="78" customFormat="false" ht="24" hidden="false" customHeight="true" outlineLevel="0" collapsed="false">
      <c r="A78" s="16" t="s">
        <v>4</v>
      </c>
      <c r="B78" s="17" t="n">
        <v>4.05</v>
      </c>
      <c r="C78" s="48" t="n">
        <v>2</v>
      </c>
      <c r="D78" s="48" t="n">
        <v>22</v>
      </c>
      <c r="E78" s="19" t="n">
        <f aca="false">B78*C78*D78</f>
        <v>178.2</v>
      </c>
    </row>
    <row r="80" customFormat="false" ht="24" hidden="false" customHeight="true" outlineLevel="0" collapsed="false">
      <c r="A80" s="10" t="s">
        <v>47</v>
      </c>
      <c r="B80" s="10"/>
      <c r="C80" s="10"/>
      <c r="D80" s="10"/>
      <c r="E80" s="10"/>
    </row>
    <row r="81" customFormat="false" ht="24" hidden="false" customHeight="true" outlineLevel="0" collapsed="false">
      <c r="A81" s="32" t="s">
        <v>7</v>
      </c>
      <c r="B81" s="33" t="s">
        <v>8</v>
      </c>
      <c r="C81" s="33" t="s">
        <v>48</v>
      </c>
      <c r="D81" s="33" t="s">
        <v>9</v>
      </c>
      <c r="E81" s="35" t="s">
        <v>49</v>
      </c>
    </row>
    <row r="82" customFormat="false" ht="24" hidden="false" customHeight="true" outlineLevel="0" collapsed="false">
      <c r="A82" s="16" t="s">
        <v>4</v>
      </c>
      <c r="B82" s="17" t="n">
        <f aca="false">B10</f>
        <v>1786.76</v>
      </c>
      <c r="C82" s="18"/>
      <c r="D82" s="18" t="n">
        <v>0.06</v>
      </c>
      <c r="E82" s="19" t="n">
        <f aca="false">B82*D82</f>
        <v>107.2056</v>
      </c>
    </row>
    <row r="84" customFormat="false" ht="24" hidden="false" customHeight="true" outlineLevel="0" collapsed="false">
      <c r="A84" s="10" t="s">
        <v>50</v>
      </c>
      <c r="B84" s="10"/>
      <c r="C84" s="10"/>
      <c r="D84" s="10"/>
    </row>
    <row r="85" customFormat="false" ht="24" hidden="false" customHeight="true" outlineLevel="0" collapsed="false">
      <c r="A85" s="32" t="s">
        <v>7</v>
      </c>
      <c r="B85" s="33" t="s">
        <v>46</v>
      </c>
      <c r="C85" s="33" t="s">
        <v>51</v>
      </c>
      <c r="D85" s="35" t="s">
        <v>52</v>
      </c>
    </row>
    <row r="86" customFormat="false" ht="24" hidden="false" customHeight="true" outlineLevel="0" collapsed="false">
      <c r="A86" s="16" t="s">
        <v>4</v>
      </c>
      <c r="B86" s="17" t="n">
        <f aca="false">E78</f>
        <v>178.2</v>
      </c>
      <c r="C86" s="17" t="n">
        <f aca="false">E82</f>
        <v>107.2056</v>
      </c>
      <c r="D86" s="19" t="n">
        <f aca="false">B86-C86</f>
        <v>70.9944</v>
      </c>
    </row>
    <row r="88" customFormat="false" ht="15.75" hidden="false" customHeight="false" outlineLevel="0" collapsed="false">
      <c r="A88" s="6" t="s">
        <v>53</v>
      </c>
      <c r="B88" s="6"/>
      <c r="C88" s="6"/>
      <c r="D88" s="6"/>
      <c r="E88" s="6"/>
      <c r="F88" s="6"/>
      <c r="G88" s="47"/>
    </row>
    <row r="90" customFormat="false" ht="24" hidden="false" customHeight="true" outlineLevel="0" collapsed="false">
      <c r="A90" s="10" t="s">
        <v>53</v>
      </c>
      <c r="B90" s="10"/>
      <c r="C90" s="10"/>
      <c r="D90" s="10"/>
    </row>
    <row r="91" customFormat="false" ht="27" hidden="false" customHeight="true" outlineLevel="0" collapsed="false">
      <c r="A91" s="13" t="s">
        <v>7</v>
      </c>
      <c r="B91" s="14" t="s">
        <v>54</v>
      </c>
      <c r="C91" s="49" t="s">
        <v>45</v>
      </c>
      <c r="D91" s="15" t="s">
        <v>10</v>
      </c>
    </row>
    <row r="92" customFormat="false" ht="24" hidden="false" customHeight="true" outlineLevel="0" collapsed="false">
      <c r="A92" s="16" t="s">
        <v>4</v>
      </c>
      <c r="B92" s="17" t="n">
        <v>14</v>
      </c>
      <c r="C92" s="48" t="n">
        <f aca="false">D78</f>
        <v>22</v>
      </c>
      <c r="D92" s="19" t="n">
        <f aca="false">B92*C92</f>
        <v>308</v>
      </c>
    </row>
    <row r="93" customFormat="false" ht="24" hidden="false" customHeight="true" outlineLevel="0" collapsed="false">
      <c r="A93" s="50"/>
      <c r="B93" s="51"/>
      <c r="C93" s="52"/>
      <c r="D93" s="29"/>
    </row>
    <row r="94" customFormat="false" ht="24" hidden="false" customHeight="true" outlineLevel="0" collapsed="false">
      <c r="A94" s="10" t="s">
        <v>55</v>
      </c>
      <c r="B94" s="10"/>
      <c r="C94" s="10"/>
      <c r="D94" s="10"/>
    </row>
    <row r="95" customFormat="false" ht="24" hidden="false" customHeight="true" outlineLevel="0" collapsed="false">
      <c r="A95" s="32" t="s">
        <v>7</v>
      </c>
      <c r="B95" s="33" t="s">
        <v>8</v>
      </c>
      <c r="C95" s="33" t="s">
        <v>9</v>
      </c>
      <c r="D95" s="35" t="s">
        <v>49</v>
      </c>
    </row>
    <row r="96" customFormat="false" ht="24" hidden="false" customHeight="true" outlineLevel="0" collapsed="false">
      <c r="A96" s="16" t="s">
        <v>4</v>
      </c>
      <c r="B96" s="17" t="n">
        <f aca="false">D92</f>
        <v>308</v>
      </c>
      <c r="C96" s="18" t="n">
        <v>0.2</v>
      </c>
      <c r="D96" s="19" t="n">
        <f aca="false">B96*C96</f>
        <v>61.6</v>
      </c>
    </row>
    <row r="98" customFormat="false" ht="24" hidden="false" customHeight="true" outlineLevel="0" collapsed="false">
      <c r="A98" s="10" t="s">
        <v>56</v>
      </c>
      <c r="B98" s="10"/>
      <c r="C98" s="10"/>
      <c r="D98" s="10"/>
    </row>
    <row r="99" customFormat="false" ht="24" hidden="false" customHeight="true" outlineLevel="0" collapsed="false">
      <c r="A99" s="32" t="s">
        <v>7</v>
      </c>
      <c r="B99" s="33" t="s">
        <v>46</v>
      </c>
      <c r="C99" s="33" t="s">
        <v>49</v>
      </c>
      <c r="D99" s="35" t="s">
        <v>52</v>
      </c>
    </row>
    <row r="100" customFormat="false" ht="24" hidden="false" customHeight="true" outlineLevel="0" collapsed="false">
      <c r="A100" s="16" t="s">
        <v>4</v>
      </c>
      <c r="B100" s="17" t="n">
        <f aca="false">D92</f>
        <v>308</v>
      </c>
      <c r="C100" s="17" t="n">
        <f aca="false">D96</f>
        <v>61.6</v>
      </c>
      <c r="D100" s="19" t="n">
        <f aca="false">B100-C100</f>
        <v>246.4</v>
      </c>
    </row>
    <row r="102" customFormat="false" ht="24" hidden="false" customHeight="true" outlineLevel="0" collapsed="false">
      <c r="A102" s="10" t="s">
        <v>57</v>
      </c>
      <c r="B102" s="10"/>
      <c r="C102" s="10"/>
      <c r="D102" s="10"/>
    </row>
    <row r="103" customFormat="false" ht="33.2" hidden="false" customHeight="true" outlineLevel="0" collapsed="false">
      <c r="A103" s="32" t="s">
        <v>7</v>
      </c>
      <c r="B103" s="33" t="s">
        <v>8</v>
      </c>
      <c r="C103" s="33" t="s">
        <v>9</v>
      </c>
      <c r="D103" s="53" t="s">
        <v>58</v>
      </c>
    </row>
    <row r="104" customFormat="false" ht="24" hidden="false" customHeight="true" outlineLevel="0" collapsed="false">
      <c r="A104" s="16" t="s">
        <v>4</v>
      </c>
      <c r="B104" s="17" t="n">
        <f aca="false">B10</f>
        <v>1786.76</v>
      </c>
      <c r="C104" s="54" t="n">
        <v>0.05</v>
      </c>
      <c r="D104" s="19" t="n">
        <f aca="false">B104*C104</f>
        <v>89.338</v>
      </c>
    </row>
    <row r="106" customFormat="false" ht="24" hidden="false" customHeight="true" outlineLevel="0" collapsed="false">
      <c r="A106" s="10" t="s">
        <v>40</v>
      </c>
      <c r="B106" s="10"/>
      <c r="C106" s="10"/>
      <c r="D106" s="10"/>
      <c r="E106" s="10"/>
      <c r="F106" s="21"/>
      <c r="G106" s="55"/>
    </row>
    <row r="107" customFormat="false" ht="24" hidden="false" customHeight="true" outlineLevel="0" collapsed="false">
      <c r="A107" s="32" t="s">
        <v>7</v>
      </c>
      <c r="B107" s="33" t="s">
        <v>59</v>
      </c>
      <c r="C107" s="33" t="s">
        <v>60</v>
      </c>
      <c r="D107" s="33" t="s">
        <v>61</v>
      </c>
      <c r="E107" s="35" t="s">
        <v>14</v>
      </c>
      <c r="F107" s="26"/>
    </row>
    <row r="108" customFormat="false" ht="24" hidden="false" customHeight="true" outlineLevel="0" collapsed="false">
      <c r="A108" s="16" t="s">
        <v>4</v>
      </c>
      <c r="B108" s="17" t="n">
        <f aca="false">D86</f>
        <v>70.9944</v>
      </c>
      <c r="C108" s="17" t="n">
        <f aca="false">D100</f>
        <v>246.4</v>
      </c>
      <c r="D108" s="17" t="n">
        <f aca="false">D104</f>
        <v>89.338</v>
      </c>
      <c r="E108" s="19" t="n">
        <f aca="false">SUM(A108:D108)</f>
        <v>406.7324</v>
      </c>
      <c r="F108" s="28"/>
    </row>
    <row r="111" customFormat="false" ht="24" hidden="false" customHeight="true" outlineLevel="0" collapsed="false">
      <c r="A111" s="5" t="s">
        <v>15</v>
      </c>
      <c r="B111" s="5"/>
      <c r="C111" s="5"/>
      <c r="D111" s="5"/>
      <c r="E111" s="5"/>
      <c r="F111" s="6"/>
      <c r="G111" s="6"/>
      <c r="H111" s="6"/>
    </row>
    <row r="113" customFormat="false" ht="24" hidden="false" customHeight="true" outlineLevel="0" collapsed="false">
      <c r="A113" s="10" t="s">
        <v>15</v>
      </c>
      <c r="B113" s="10"/>
      <c r="C113" s="10"/>
      <c r="D113" s="10"/>
      <c r="E113" s="10"/>
    </row>
    <row r="114" customFormat="false" ht="24" hidden="false" customHeight="true" outlineLevel="0" collapsed="false">
      <c r="A114" s="32" t="s">
        <v>7</v>
      </c>
      <c r="B114" s="33" t="s">
        <v>62</v>
      </c>
      <c r="C114" s="33" t="s">
        <v>63</v>
      </c>
      <c r="D114" s="33" t="s">
        <v>64</v>
      </c>
      <c r="E114" s="35" t="s">
        <v>14</v>
      </c>
    </row>
    <row r="115" customFormat="false" ht="24" hidden="false" customHeight="true" outlineLevel="0" collapsed="false">
      <c r="A115" s="16" t="s">
        <v>4</v>
      </c>
      <c r="B115" s="17" t="n">
        <f aca="false">E44</f>
        <v>451.653222222222</v>
      </c>
      <c r="C115" s="17" t="n">
        <f aca="false">D70</f>
        <v>1020.99436977778</v>
      </c>
      <c r="D115" s="17" t="n">
        <f aca="false">E108</f>
        <v>406.7324</v>
      </c>
      <c r="E115" s="19" t="n">
        <f aca="false">SUM(B115:D115)</f>
        <v>1879.379992</v>
      </c>
    </row>
    <row r="118" customFormat="false" ht="24" hidden="false" customHeight="true" outlineLevel="0" collapsed="false">
      <c r="A118" s="5" t="s">
        <v>65</v>
      </c>
      <c r="B118" s="5"/>
      <c r="C118" s="5"/>
      <c r="D118" s="5"/>
      <c r="E118" s="5"/>
      <c r="F118" s="6"/>
      <c r="G118" s="6"/>
      <c r="H118" s="6"/>
    </row>
    <row r="120" customFormat="false" ht="32.65" hidden="false" customHeight="true" outlineLevel="0" collapsed="false">
      <c r="A120" s="56" t="s">
        <v>66</v>
      </c>
      <c r="B120" s="56"/>
    </row>
    <row r="121" customFormat="false" ht="15.75" hidden="false" customHeight="false" outlineLevel="0" collapsed="false">
      <c r="A121" s="22" t="s">
        <v>67</v>
      </c>
      <c r="B121" s="25" t="s">
        <v>9</v>
      </c>
    </row>
    <row r="122" customFormat="false" ht="31.5" hidden="false" customHeight="false" outlineLevel="0" collapsed="false">
      <c r="A122" s="57" t="s">
        <v>68</v>
      </c>
      <c r="B122" s="58" t="n">
        <v>0.4505</v>
      </c>
    </row>
    <row r="123" customFormat="false" ht="31.5" hidden="false" customHeight="false" outlineLevel="0" collapsed="false">
      <c r="A123" s="59" t="s">
        <v>69</v>
      </c>
      <c r="B123" s="40" t="n">
        <f aca="false">B122*90%</f>
        <v>0.40545</v>
      </c>
    </row>
    <row r="124" customFormat="false" ht="31.5" hidden="false" customHeight="false" outlineLevel="0" collapsed="false">
      <c r="A124" s="59" t="s">
        <v>70</v>
      </c>
      <c r="B124" s="40" t="n">
        <f aca="false">B122*10%</f>
        <v>0.04505</v>
      </c>
    </row>
    <row r="125" customFormat="false" ht="32.25" hidden="false" customHeight="true" outlineLevel="0" collapsed="false">
      <c r="A125" s="59" t="s">
        <v>71</v>
      </c>
      <c r="B125" s="40" t="n">
        <v>0.0473</v>
      </c>
    </row>
    <row r="126" customFormat="false" ht="30" hidden="false" customHeight="true" outlineLevel="0" collapsed="false">
      <c r="A126" s="60" t="s">
        <v>72</v>
      </c>
      <c r="B126" s="61" t="n">
        <v>0.5022</v>
      </c>
    </row>
    <row r="127" customFormat="false" ht="24" hidden="false" customHeight="true" outlineLevel="0" collapsed="false">
      <c r="A127" s="22" t="s">
        <v>36</v>
      </c>
      <c r="B127" s="62" t="n">
        <f aca="false">SUM(B123:B126)</f>
        <v>1</v>
      </c>
      <c r="H127" s="47"/>
    </row>
    <row r="129" customFormat="false" ht="24" hidden="false" customHeight="true" outlineLevel="0" collapsed="false">
      <c r="A129" s="8" t="s">
        <v>73</v>
      </c>
      <c r="B129" s="8"/>
      <c r="C129" s="8"/>
      <c r="D129" s="8"/>
      <c r="E129" s="8"/>
      <c r="F129" s="9"/>
      <c r="G129" s="9"/>
      <c r="H129" s="9"/>
    </row>
    <row r="131" customFormat="false" ht="24" hidden="false" customHeight="true" outlineLevel="0" collapsed="false">
      <c r="A131" s="10" t="s">
        <v>74</v>
      </c>
      <c r="B131" s="10"/>
      <c r="C131" s="10"/>
      <c r="D131" s="10"/>
    </row>
    <row r="132" customFormat="false" ht="30" hidden="false" customHeight="true" outlineLevel="0" collapsed="false">
      <c r="A132" s="32" t="s">
        <v>7</v>
      </c>
      <c r="B132" s="33" t="s">
        <v>8</v>
      </c>
      <c r="C132" s="34" t="s">
        <v>18</v>
      </c>
      <c r="D132" s="35" t="s">
        <v>10</v>
      </c>
    </row>
    <row r="133" customFormat="false" ht="24" hidden="false" customHeight="true" outlineLevel="0" collapsed="false">
      <c r="A133" s="16" t="s">
        <v>4</v>
      </c>
      <c r="B133" s="17" t="n">
        <f aca="false">E23+E115-D62</f>
        <v>3403.12892</v>
      </c>
      <c r="C133" s="63" t="n">
        <v>12</v>
      </c>
      <c r="D133" s="19" t="n">
        <f aca="false">B133/C133</f>
        <v>283.594076666667</v>
      </c>
    </row>
    <row r="135" customFormat="false" ht="25.5" hidden="false" customHeight="true" outlineLevel="0" collapsed="false">
      <c r="A135" s="30" t="s">
        <v>75</v>
      </c>
      <c r="B135" s="30"/>
      <c r="C135" s="30"/>
      <c r="D135" s="30"/>
      <c r="E135" s="64"/>
    </row>
    <row r="136" customFormat="false" ht="28.5" hidden="false" customHeight="true" outlineLevel="0" collapsed="false">
      <c r="A136" s="32" t="s">
        <v>7</v>
      </c>
      <c r="B136" s="33" t="s">
        <v>8</v>
      </c>
      <c r="C136" s="65" t="s">
        <v>76</v>
      </c>
      <c r="D136" s="35" t="s">
        <v>10</v>
      </c>
    </row>
    <row r="137" customFormat="false" ht="24" hidden="false" customHeight="true" outlineLevel="0" collapsed="false">
      <c r="A137" s="16" t="s">
        <v>4</v>
      </c>
      <c r="B137" s="17" t="n">
        <f aca="false">D66</f>
        <v>221.955297777778</v>
      </c>
      <c r="C137" s="18" t="n">
        <v>0.4</v>
      </c>
      <c r="D137" s="19" t="n">
        <f aca="false">B137*C137</f>
        <v>88.7821191111111</v>
      </c>
    </row>
    <row r="139" customFormat="false" ht="24" hidden="false" customHeight="true" outlineLevel="0" collapsed="false">
      <c r="A139" s="10" t="s">
        <v>77</v>
      </c>
      <c r="B139" s="10"/>
      <c r="C139" s="10"/>
      <c r="D139" s="10"/>
    </row>
    <row r="140" customFormat="false" ht="24" hidden="false" customHeight="true" outlineLevel="0" collapsed="false">
      <c r="A140" s="32" t="s">
        <v>7</v>
      </c>
      <c r="B140" s="33" t="s">
        <v>8</v>
      </c>
      <c r="C140" s="33" t="s">
        <v>9</v>
      </c>
      <c r="D140" s="35" t="s">
        <v>10</v>
      </c>
    </row>
    <row r="141" customFormat="false" ht="24" hidden="false" customHeight="true" outlineLevel="0" collapsed="false">
      <c r="A141" s="16" t="s">
        <v>4</v>
      </c>
      <c r="B141" s="17" t="n">
        <f aca="false">D133+D137</f>
        <v>372.376195777778</v>
      </c>
      <c r="C141" s="36" t="n">
        <f aca="false">$B$123</f>
        <v>0.40545</v>
      </c>
      <c r="D141" s="19" t="n">
        <f aca="false">B141*C141</f>
        <v>150.9799285781</v>
      </c>
    </row>
    <row r="143" customFormat="false" ht="24" hidden="false" customHeight="true" outlineLevel="0" collapsed="false">
      <c r="A143" s="8" t="s">
        <v>78</v>
      </c>
      <c r="B143" s="8"/>
      <c r="C143" s="8"/>
      <c r="D143" s="8"/>
      <c r="E143" s="8"/>
      <c r="F143" s="9"/>
      <c r="G143" s="9"/>
      <c r="H143" s="9"/>
    </row>
    <row r="145" customFormat="false" ht="24" hidden="false" customHeight="true" outlineLevel="0" collapsed="false">
      <c r="A145" s="10" t="s">
        <v>79</v>
      </c>
      <c r="B145" s="10"/>
      <c r="C145" s="10"/>
      <c r="D145" s="10"/>
    </row>
    <row r="146" customFormat="false" ht="33" hidden="false" customHeight="true" outlineLevel="0" collapsed="false">
      <c r="A146" s="32" t="s">
        <v>7</v>
      </c>
      <c r="B146" s="33" t="s">
        <v>8</v>
      </c>
      <c r="C146" s="34" t="s">
        <v>18</v>
      </c>
      <c r="D146" s="35" t="s">
        <v>10</v>
      </c>
    </row>
    <row r="147" customFormat="false" ht="24" hidden="false" customHeight="true" outlineLevel="0" collapsed="false">
      <c r="A147" s="16" t="s">
        <v>4</v>
      </c>
      <c r="B147" s="17" t="n">
        <f aca="false">G23+E115</f>
        <v>1879.379992</v>
      </c>
      <c r="C147" s="63" t="n">
        <v>12</v>
      </c>
      <c r="D147" s="19" t="n">
        <f aca="false">B147/C147</f>
        <v>156.614999333333</v>
      </c>
    </row>
    <row r="148" customFormat="false" ht="24" hidden="false" customHeight="true" outlineLevel="0" collapsed="false">
      <c r="A148" s="50"/>
      <c r="B148" s="51"/>
      <c r="C148" s="50"/>
      <c r="D148" s="29"/>
    </row>
    <row r="149" customFormat="false" ht="31.5" hidden="false" customHeight="true" outlineLevel="0" collapsed="false">
      <c r="A149" s="30" t="s">
        <v>80</v>
      </c>
      <c r="B149" s="30"/>
      <c r="C149" s="30"/>
      <c r="D149" s="30"/>
    </row>
    <row r="150" customFormat="false" ht="34.5" hidden="false" customHeight="true" outlineLevel="0" collapsed="false">
      <c r="A150" s="32" t="s">
        <v>7</v>
      </c>
      <c r="B150" s="33" t="s">
        <v>8</v>
      </c>
      <c r="C150" s="65" t="s">
        <v>76</v>
      </c>
      <c r="D150" s="35" t="s">
        <v>10</v>
      </c>
    </row>
    <row r="151" customFormat="false" ht="24" hidden="false" customHeight="true" outlineLevel="0" collapsed="false">
      <c r="A151" s="16" t="s">
        <v>4</v>
      </c>
      <c r="B151" s="17" t="n">
        <f aca="false">D66</f>
        <v>221.955297777778</v>
      </c>
      <c r="C151" s="18" t="n">
        <v>0.4</v>
      </c>
      <c r="D151" s="19" t="n">
        <f aca="false">B151*C151</f>
        <v>88.7821191111111</v>
      </c>
    </row>
    <row r="152" customFormat="false" ht="16.5" hidden="false" customHeight="false" outlineLevel="0" collapsed="false"/>
    <row r="153" customFormat="false" ht="24" hidden="false" customHeight="true" outlineLevel="0" collapsed="false">
      <c r="A153" s="10" t="s">
        <v>81</v>
      </c>
      <c r="B153" s="10"/>
      <c r="C153" s="10"/>
      <c r="D153" s="10"/>
    </row>
    <row r="154" customFormat="false" ht="24" hidden="false" customHeight="true" outlineLevel="0" collapsed="false">
      <c r="A154" s="32" t="s">
        <v>7</v>
      </c>
      <c r="B154" s="33" t="s">
        <v>8</v>
      </c>
      <c r="C154" s="33" t="s">
        <v>9</v>
      </c>
      <c r="D154" s="35" t="s">
        <v>10</v>
      </c>
    </row>
    <row r="155" customFormat="false" ht="24" hidden="false" customHeight="true" outlineLevel="0" collapsed="false">
      <c r="A155" s="16" t="s">
        <v>4</v>
      </c>
      <c r="B155" s="17" t="n">
        <f aca="false">D147+D151</f>
        <v>245.397118444444</v>
      </c>
      <c r="C155" s="36" t="n">
        <f aca="false">$B$124</f>
        <v>0.04505</v>
      </c>
      <c r="D155" s="19" t="n">
        <f aca="false">B155*C155</f>
        <v>11.0551401859222</v>
      </c>
    </row>
    <row r="156" customFormat="false" ht="24" hidden="false" customHeight="true" outlineLevel="0" collapsed="false">
      <c r="A156" s="50"/>
      <c r="B156" s="51"/>
      <c r="C156" s="66"/>
      <c r="D156" s="29"/>
    </row>
    <row r="157" customFormat="false" ht="24" hidden="false" customHeight="true" outlineLevel="0" collapsed="false">
      <c r="A157" s="8" t="s">
        <v>82</v>
      </c>
      <c r="B157" s="8"/>
      <c r="C157" s="8"/>
      <c r="D157" s="8"/>
      <c r="E157" s="8"/>
      <c r="F157" s="9"/>
      <c r="G157" s="9"/>
      <c r="H157" s="9"/>
    </row>
    <row r="158" customFormat="false" ht="20.25" hidden="false" customHeight="true" outlineLevel="0" collapsed="false"/>
    <row r="159" customFormat="false" ht="24" hidden="false" customHeight="true" outlineLevel="0" collapsed="false">
      <c r="A159" s="10" t="s">
        <v>83</v>
      </c>
      <c r="B159" s="10"/>
      <c r="C159" s="10"/>
      <c r="D159" s="10"/>
      <c r="E159" s="10"/>
    </row>
    <row r="160" customFormat="false" ht="46.5" hidden="false" customHeight="true" outlineLevel="0" collapsed="false">
      <c r="A160" s="32" t="s">
        <v>7</v>
      </c>
      <c r="B160" s="34" t="s">
        <v>84</v>
      </c>
      <c r="C160" s="34" t="s">
        <v>85</v>
      </c>
      <c r="D160" s="34" t="s">
        <v>86</v>
      </c>
      <c r="E160" s="35" t="s">
        <v>10</v>
      </c>
    </row>
    <row r="161" customFormat="false" ht="24" hidden="false" customHeight="true" outlineLevel="0" collapsed="false">
      <c r="A161" s="16" t="s">
        <v>4</v>
      </c>
      <c r="B161" s="67" t="n">
        <f aca="false">-D32</f>
        <v>-193.565666666667</v>
      </c>
      <c r="C161" s="67" t="n">
        <f aca="false">-D36</f>
        <v>-193.565666666667</v>
      </c>
      <c r="D161" s="67" t="n">
        <f aca="false">-E40</f>
        <v>-64.5218888888889</v>
      </c>
      <c r="E161" s="68" t="n">
        <f aca="false">SUM(B161:D161)</f>
        <v>-451.653222222222</v>
      </c>
    </row>
    <row r="163" customFormat="false" ht="24" hidden="false" customHeight="true" outlineLevel="0" collapsed="false">
      <c r="A163" s="10" t="s">
        <v>87</v>
      </c>
      <c r="B163" s="10"/>
      <c r="C163" s="10"/>
      <c r="D163" s="10"/>
    </row>
    <row r="164" customFormat="false" ht="24" hidden="false" customHeight="true" outlineLevel="0" collapsed="false">
      <c r="A164" s="32" t="s">
        <v>7</v>
      </c>
      <c r="B164" s="33" t="s">
        <v>88</v>
      </c>
      <c r="C164" s="33" t="s">
        <v>9</v>
      </c>
      <c r="D164" s="35" t="s">
        <v>10</v>
      </c>
    </row>
    <row r="165" customFormat="false" ht="24" hidden="false" customHeight="true" outlineLevel="0" collapsed="false">
      <c r="A165" s="16" t="s">
        <v>4</v>
      </c>
      <c r="B165" s="67" t="n">
        <f aca="false">E161</f>
        <v>-451.653222222222</v>
      </c>
      <c r="C165" s="36" t="n">
        <f aca="false">$B$125</f>
        <v>0.0473</v>
      </c>
      <c r="D165" s="68" t="n">
        <f aca="false">B165*C165</f>
        <v>-21.3631974111111</v>
      </c>
    </row>
    <row r="168" customFormat="false" ht="24" hidden="false" customHeight="true" outlineLevel="0" collapsed="false">
      <c r="A168" s="5" t="s">
        <v>65</v>
      </c>
      <c r="B168" s="5"/>
      <c r="C168" s="5"/>
      <c r="D168" s="5"/>
      <c r="E168" s="5"/>
      <c r="F168" s="6"/>
      <c r="G168" s="6"/>
      <c r="H168" s="6"/>
    </row>
    <row r="170" customFormat="false" ht="24" hidden="false" customHeight="true" outlineLevel="0" collapsed="false">
      <c r="A170" s="10" t="s">
        <v>65</v>
      </c>
      <c r="B170" s="10"/>
      <c r="C170" s="10"/>
      <c r="D170" s="10"/>
      <c r="E170" s="10"/>
    </row>
    <row r="171" customFormat="false" ht="24" hidden="false" customHeight="true" outlineLevel="0" collapsed="false">
      <c r="A171" s="32" t="s">
        <v>7</v>
      </c>
      <c r="B171" s="33" t="s">
        <v>89</v>
      </c>
      <c r="C171" s="33" t="s">
        <v>90</v>
      </c>
      <c r="D171" s="33" t="s">
        <v>91</v>
      </c>
      <c r="E171" s="35" t="s">
        <v>14</v>
      </c>
    </row>
    <row r="172" customFormat="false" ht="24" hidden="false" customHeight="true" outlineLevel="0" collapsed="false">
      <c r="A172" s="16" t="s">
        <v>4</v>
      </c>
      <c r="B172" s="17" t="n">
        <f aca="false">D141</f>
        <v>150.9799285781</v>
      </c>
      <c r="C172" s="17" t="n">
        <f aca="false">D155</f>
        <v>11.0551401859222</v>
      </c>
      <c r="D172" s="67" t="n">
        <f aca="false">D165</f>
        <v>-21.3631974111111</v>
      </c>
      <c r="E172" s="19" t="n">
        <f aca="false">SUM(B172:D172)</f>
        <v>140.671871352911</v>
      </c>
    </row>
    <row r="175" customFormat="false" ht="24" hidden="false" customHeight="true" outlineLevel="0" collapsed="false">
      <c r="A175" s="5" t="s">
        <v>92</v>
      </c>
      <c r="B175" s="5"/>
      <c r="C175" s="5"/>
      <c r="D175" s="5"/>
      <c r="E175" s="5"/>
      <c r="F175" s="6"/>
      <c r="G175" s="6"/>
      <c r="H175" s="6"/>
    </row>
    <row r="177" customFormat="false" ht="24" hidden="false" customHeight="true" outlineLevel="0" collapsed="false">
      <c r="A177" s="30" t="s">
        <v>93</v>
      </c>
      <c r="B177" s="30"/>
      <c r="C177" s="30"/>
      <c r="D177" s="30"/>
      <c r="E177" s="30"/>
      <c r="F177" s="69"/>
      <c r="G177" s="9"/>
    </row>
    <row r="178" customFormat="false" ht="16.5" hidden="false" customHeight="true" outlineLevel="0" collapsed="false">
      <c r="A178" s="30" t="s">
        <v>94</v>
      </c>
      <c r="B178" s="30"/>
      <c r="C178" s="30"/>
      <c r="D178" s="30"/>
      <c r="E178" s="30"/>
      <c r="F178" s="69"/>
      <c r="G178" s="9"/>
    </row>
    <row r="179" customFormat="false" ht="24" hidden="false" customHeight="true" outlineLevel="0" collapsed="false">
      <c r="A179" s="30" t="s">
        <v>7</v>
      </c>
      <c r="B179" s="30" t="s">
        <v>95</v>
      </c>
      <c r="C179" s="30" t="s">
        <v>96</v>
      </c>
      <c r="D179" s="70" t="s">
        <v>97</v>
      </c>
      <c r="E179" s="70"/>
      <c r="F179" s="69"/>
      <c r="G179" s="9"/>
    </row>
    <row r="180" customFormat="false" ht="31.5" hidden="false" customHeight="true" outlineLevel="0" collapsed="false">
      <c r="A180" s="30"/>
      <c r="B180" s="30"/>
      <c r="C180" s="30"/>
      <c r="D180" s="30" t="s">
        <v>98</v>
      </c>
      <c r="E180" s="30" t="s">
        <v>99</v>
      </c>
      <c r="F180" s="69"/>
      <c r="G180" s="9"/>
    </row>
    <row r="181" customFormat="false" ht="24" hidden="false" customHeight="true" outlineLevel="0" collapsed="false">
      <c r="A181" s="71" t="s">
        <v>100</v>
      </c>
      <c r="B181" s="72" t="n">
        <v>1</v>
      </c>
      <c r="C181" s="73" t="n">
        <v>30</v>
      </c>
      <c r="D181" s="74" t="n">
        <v>0.5</v>
      </c>
      <c r="E181" s="75" t="n">
        <f aca="false">(B181*C181)*D181</f>
        <v>15</v>
      </c>
      <c r="F181" s="76"/>
      <c r="G181" s="77"/>
    </row>
    <row r="182" customFormat="false" ht="24" hidden="false" customHeight="true" outlineLevel="0" collapsed="false">
      <c r="A182" s="59" t="s">
        <v>101</v>
      </c>
      <c r="B182" s="78" t="n">
        <v>1</v>
      </c>
      <c r="C182" s="79" t="n">
        <v>1</v>
      </c>
      <c r="D182" s="80" t="n">
        <v>1</v>
      </c>
      <c r="E182" s="81" t="n">
        <f aca="false">(B182*C182)*D182</f>
        <v>1</v>
      </c>
      <c r="F182" s="76"/>
      <c r="G182" s="77"/>
    </row>
    <row r="183" customFormat="false" ht="24" hidden="false" customHeight="true" outlineLevel="0" collapsed="false">
      <c r="A183" s="59" t="s">
        <v>102</v>
      </c>
      <c r="B183" s="78" t="n">
        <v>0.5</v>
      </c>
      <c r="C183" s="79" t="n">
        <v>5</v>
      </c>
      <c r="D183" s="80" t="n">
        <v>0.5</v>
      </c>
      <c r="E183" s="81" t="n">
        <v>1.25</v>
      </c>
      <c r="F183" s="76"/>
      <c r="G183" s="77"/>
    </row>
    <row r="184" customFormat="false" ht="24" hidden="false" customHeight="true" outlineLevel="0" collapsed="false">
      <c r="A184" s="59" t="s">
        <v>103</v>
      </c>
      <c r="B184" s="78" t="n">
        <v>0.0922</v>
      </c>
      <c r="C184" s="79" t="n">
        <v>15</v>
      </c>
      <c r="D184" s="80" t="n">
        <v>0.5</v>
      </c>
      <c r="E184" s="81" t="n">
        <f aca="false">(B184*C184)*D184</f>
        <v>0.6915</v>
      </c>
      <c r="F184" s="76"/>
      <c r="G184" s="77"/>
    </row>
    <row r="185" customFormat="false" ht="24" hidden="false" customHeight="true" outlineLevel="0" collapsed="false">
      <c r="A185" s="59" t="s">
        <v>104</v>
      </c>
      <c r="B185" s="78" t="n">
        <v>1</v>
      </c>
      <c r="C185" s="79" t="n">
        <v>5</v>
      </c>
      <c r="D185" s="80" t="n">
        <v>0.5</v>
      </c>
      <c r="E185" s="81" t="n">
        <f aca="false">(B185*C185)*D185</f>
        <v>2.5</v>
      </c>
      <c r="F185" s="76"/>
      <c r="G185" s="77"/>
    </row>
    <row r="186" customFormat="false" ht="24" hidden="false" customHeight="true" outlineLevel="0" collapsed="false">
      <c r="A186" s="59" t="s">
        <v>105</v>
      </c>
      <c r="B186" s="78" t="n">
        <v>0.1344</v>
      </c>
      <c r="C186" s="79" t="n">
        <v>2</v>
      </c>
      <c r="D186" s="80" t="n">
        <v>1</v>
      </c>
      <c r="E186" s="81" t="n">
        <f aca="false">(B186*C186)*D186</f>
        <v>0.2688</v>
      </c>
      <c r="F186" s="76"/>
      <c r="G186" s="77"/>
    </row>
    <row r="187" customFormat="false" ht="24" hidden="false" customHeight="true" outlineLevel="0" collapsed="false">
      <c r="A187" s="59" t="s">
        <v>106</v>
      </c>
      <c r="B187" s="78" t="n">
        <v>0.0305</v>
      </c>
      <c r="C187" s="79" t="n">
        <v>2</v>
      </c>
      <c r="D187" s="80" t="n">
        <v>0.5</v>
      </c>
      <c r="E187" s="81" t="n">
        <f aca="false">(B187*C187)*D187</f>
        <v>0.0305</v>
      </c>
      <c r="F187" s="76"/>
      <c r="G187" s="77"/>
    </row>
    <row r="188" customFormat="false" ht="24" hidden="false" customHeight="true" outlineLevel="0" collapsed="false">
      <c r="A188" s="59" t="s">
        <v>107</v>
      </c>
      <c r="B188" s="78" t="n">
        <v>0.0118</v>
      </c>
      <c r="C188" s="79" t="n">
        <v>3</v>
      </c>
      <c r="D188" s="80" t="n">
        <v>0.5</v>
      </c>
      <c r="E188" s="81" t="n">
        <f aca="false">(B188*C188)*D188</f>
        <v>0.0177</v>
      </c>
      <c r="F188" s="76"/>
      <c r="G188" s="77"/>
    </row>
    <row r="189" customFormat="false" ht="24" hidden="false" customHeight="true" outlineLevel="0" collapsed="false">
      <c r="A189" s="59" t="s">
        <v>108</v>
      </c>
      <c r="B189" s="78" t="n">
        <v>0.02</v>
      </c>
      <c r="C189" s="79" t="n">
        <v>1</v>
      </c>
      <c r="D189" s="80" t="n">
        <v>1</v>
      </c>
      <c r="E189" s="81" t="n">
        <f aca="false">(B189*C189)*D189</f>
        <v>0.02</v>
      </c>
      <c r="F189" s="76"/>
      <c r="G189" s="77"/>
    </row>
    <row r="190" customFormat="false" ht="24" hidden="false" customHeight="true" outlineLevel="0" collapsed="false">
      <c r="A190" s="59" t="s">
        <v>109</v>
      </c>
      <c r="B190" s="78" t="n">
        <v>0.004</v>
      </c>
      <c r="C190" s="79" t="n">
        <v>1</v>
      </c>
      <c r="D190" s="80" t="n">
        <v>1</v>
      </c>
      <c r="E190" s="81" t="n">
        <f aca="false">(B190*C190)*D190</f>
        <v>0.004</v>
      </c>
      <c r="F190" s="76"/>
      <c r="G190" s="77"/>
    </row>
    <row r="191" customFormat="false" ht="24" hidden="false" customHeight="true" outlineLevel="0" collapsed="false">
      <c r="A191" s="59" t="s">
        <v>110</v>
      </c>
      <c r="B191" s="78" t="n">
        <v>0.0325</v>
      </c>
      <c r="C191" s="79" t="n">
        <v>20</v>
      </c>
      <c r="D191" s="80" t="n">
        <v>0.5</v>
      </c>
      <c r="E191" s="81" t="n">
        <f aca="false">(B191*C191)*D191</f>
        <v>0.325</v>
      </c>
      <c r="F191" s="76"/>
      <c r="G191" s="77"/>
    </row>
    <row r="192" customFormat="false" ht="24" hidden="false" customHeight="true" outlineLevel="0" collapsed="false">
      <c r="A192" s="59" t="s">
        <v>111</v>
      </c>
      <c r="B192" s="78" t="n">
        <v>0.0028</v>
      </c>
      <c r="C192" s="79" t="n">
        <v>180</v>
      </c>
      <c r="D192" s="80" t="n">
        <v>0.5</v>
      </c>
      <c r="E192" s="81" t="n">
        <f aca="false">(B192*C192)*D192</f>
        <v>0.252</v>
      </c>
      <c r="F192" s="76"/>
      <c r="G192" s="77"/>
    </row>
    <row r="193" customFormat="false" ht="24" hidden="false" customHeight="true" outlineLevel="0" collapsed="false">
      <c r="A193" s="82" t="s">
        <v>112</v>
      </c>
      <c r="B193" s="83" t="n">
        <v>0.0002</v>
      </c>
      <c r="C193" s="84" t="n">
        <v>6</v>
      </c>
      <c r="D193" s="85" t="n">
        <v>1</v>
      </c>
      <c r="E193" s="86" t="n">
        <f aca="false">(B193*C193)*D193</f>
        <v>0.0012</v>
      </c>
      <c r="F193" s="76"/>
      <c r="G193" s="77"/>
    </row>
    <row r="194" customFormat="false" ht="16.5" hidden="false" customHeight="false" outlineLevel="0" collapsed="false"/>
    <row r="195" customFormat="false" ht="27" hidden="false" customHeight="true" outlineLevel="0" collapsed="false">
      <c r="A195" s="30" t="s">
        <v>113</v>
      </c>
      <c r="B195" s="30"/>
      <c r="C195" s="30"/>
      <c r="D195" s="69"/>
    </row>
    <row r="196" customFormat="false" ht="24" hidden="false" customHeight="true" outlineLevel="0" collapsed="false">
      <c r="A196" s="87" t="s">
        <v>114</v>
      </c>
      <c r="B196" s="30" t="s">
        <v>115</v>
      </c>
      <c r="C196" s="30"/>
      <c r="D196" s="69"/>
    </row>
    <row r="197" customFormat="false" ht="26.25" hidden="false" customHeight="true" outlineLevel="0" collapsed="false">
      <c r="A197" s="87"/>
      <c r="B197" s="88" t="s">
        <v>116</v>
      </c>
      <c r="C197" s="24" t="s">
        <v>117</v>
      </c>
      <c r="D197" s="89"/>
    </row>
    <row r="198" customFormat="false" ht="24" hidden="false" customHeight="true" outlineLevel="0" collapsed="false">
      <c r="A198" s="71" t="s">
        <v>100</v>
      </c>
      <c r="B198" s="72" t="n">
        <f aca="false">E181</f>
        <v>15</v>
      </c>
      <c r="C198" s="72" t="n">
        <f aca="false">E181</f>
        <v>15</v>
      </c>
      <c r="D198" s="90"/>
    </row>
    <row r="199" customFormat="false" ht="24" hidden="false" customHeight="true" outlineLevel="0" collapsed="false">
      <c r="A199" s="59" t="s">
        <v>101</v>
      </c>
      <c r="B199" s="78" t="n">
        <f aca="false">E182</f>
        <v>1</v>
      </c>
      <c r="C199" s="78" t="n">
        <f aca="false">E182</f>
        <v>1</v>
      </c>
      <c r="D199" s="90"/>
    </row>
    <row r="200" customFormat="false" ht="24" hidden="false" customHeight="true" outlineLevel="0" collapsed="false">
      <c r="A200" s="59" t="s">
        <v>102</v>
      </c>
      <c r="B200" s="78" t="n">
        <v>1.25</v>
      </c>
      <c r="C200" s="78" t="n">
        <v>1.25</v>
      </c>
      <c r="D200" s="90"/>
    </row>
    <row r="201" customFormat="false" ht="24" hidden="false" customHeight="true" outlineLevel="0" collapsed="false">
      <c r="A201" s="59" t="s">
        <v>103</v>
      </c>
      <c r="B201" s="78" t="n">
        <f aca="false">E184</f>
        <v>0.6915</v>
      </c>
      <c r="C201" s="78" t="n">
        <f aca="false">E184</f>
        <v>0.6915</v>
      </c>
      <c r="D201" s="90"/>
    </row>
    <row r="202" customFormat="false" ht="24" hidden="false" customHeight="true" outlineLevel="0" collapsed="false">
      <c r="A202" s="59" t="s">
        <v>104</v>
      </c>
      <c r="B202" s="78" t="n">
        <f aca="false">E185</f>
        <v>2.5</v>
      </c>
      <c r="C202" s="78" t="n">
        <f aca="false">E185</f>
        <v>2.5</v>
      </c>
      <c r="D202" s="90"/>
    </row>
    <row r="203" customFormat="false" ht="24" hidden="false" customHeight="true" outlineLevel="0" collapsed="false">
      <c r="A203" s="59" t="s">
        <v>105</v>
      </c>
      <c r="B203" s="78" t="n">
        <f aca="false">E186</f>
        <v>0.2688</v>
      </c>
      <c r="C203" s="78" t="n">
        <f aca="false">E186</f>
        <v>0.2688</v>
      </c>
      <c r="D203" s="90"/>
    </row>
    <row r="204" customFormat="false" ht="24" hidden="false" customHeight="true" outlineLevel="0" collapsed="false">
      <c r="A204" s="59" t="s">
        <v>106</v>
      </c>
      <c r="B204" s="78" t="n">
        <f aca="false">E187</f>
        <v>0.0305</v>
      </c>
      <c r="C204" s="78" t="n">
        <f aca="false">E187</f>
        <v>0.0305</v>
      </c>
      <c r="D204" s="90"/>
    </row>
    <row r="205" customFormat="false" ht="24" hidden="false" customHeight="true" outlineLevel="0" collapsed="false">
      <c r="A205" s="59" t="s">
        <v>107</v>
      </c>
      <c r="B205" s="78" t="n">
        <f aca="false">E188</f>
        <v>0.0177</v>
      </c>
      <c r="C205" s="78" t="n">
        <f aca="false">E188</f>
        <v>0.0177</v>
      </c>
      <c r="D205" s="90"/>
    </row>
    <row r="206" customFormat="false" ht="24" hidden="false" customHeight="true" outlineLevel="0" collapsed="false">
      <c r="A206" s="59" t="s">
        <v>108</v>
      </c>
      <c r="B206" s="78" t="n">
        <f aca="false">E189</f>
        <v>0.02</v>
      </c>
      <c r="C206" s="78" t="n">
        <f aca="false">E189</f>
        <v>0.02</v>
      </c>
      <c r="D206" s="90"/>
    </row>
    <row r="207" customFormat="false" ht="24" hidden="false" customHeight="true" outlineLevel="0" collapsed="false">
      <c r="A207" s="59" t="s">
        <v>109</v>
      </c>
      <c r="B207" s="78" t="n">
        <f aca="false">E190</f>
        <v>0.004</v>
      </c>
      <c r="C207" s="78" t="n">
        <f aca="false">E190</f>
        <v>0.004</v>
      </c>
      <c r="D207" s="90"/>
    </row>
    <row r="208" customFormat="false" ht="24" hidden="false" customHeight="true" outlineLevel="0" collapsed="false">
      <c r="A208" s="59" t="s">
        <v>110</v>
      </c>
      <c r="B208" s="78" t="n">
        <f aca="false">E191</f>
        <v>0.325</v>
      </c>
      <c r="C208" s="78" t="n">
        <f aca="false">E191</f>
        <v>0.325</v>
      </c>
      <c r="D208" s="90"/>
    </row>
    <row r="209" customFormat="false" ht="24" hidden="false" customHeight="true" outlineLevel="0" collapsed="false">
      <c r="A209" s="59" t="s">
        <v>111</v>
      </c>
      <c r="B209" s="78" t="n">
        <f aca="false">E192</f>
        <v>0.252</v>
      </c>
      <c r="C209" s="78" t="n">
        <f aca="false">E192</f>
        <v>0.252</v>
      </c>
      <c r="D209" s="90"/>
    </row>
    <row r="210" customFormat="false" ht="24" hidden="false" customHeight="true" outlineLevel="0" collapsed="false">
      <c r="A210" s="60" t="s">
        <v>112</v>
      </c>
      <c r="B210" s="91" t="n">
        <f aca="false">E193</f>
        <v>0.0012</v>
      </c>
      <c r="C210" s="91" t="n">
        <f aca="false">E193</f>
        <v>0.0012</v>
      </c>
      <c r="D210" s="90"/>
    </row>
    <row r="211" customFormat="false" ht="24" hidden="false" customHeight="true" outlineLevel="0" collapsed="false">
      <c r="A211" s="88" t="s">
        <v>118</v>
      </c>
      <c r="B211" s="92" t="n">
        <f aca="false">SUM(B198:B210)</f>
        <v>21.3607</v>
      </c>
      <c r="C211" s="92" t="n">
        <f aca="false">SUM(C198:C210)</f>
        <v>21.3607</v>
      </c>
      <c r="D211" s="93"/>
      <c r="H211" s="47"/>
    </row>
    <row r="212" customFormat="false" ht="24" hidden="false" customHeight="true" outlineLevel="0" collapsed="false">
      <c r="A212" s="94"/>
      <c r="B212" s="95"/>
      <c r="C212" s="95"/>
      <c r="D212" s="96"/>
      <c r="H212" s="47"/>
    </row>
    <row r="213" customFormat="false" ht="24" hidden="false" customHeight="true" outlineLevel="0" collapsed="false">
      <c r="A213" s="8" t="s">
        <v>119</v>
      </c>
      <c r="B213" s="8"/>
      <c r="C213" s="8"/>
      <c r="D213" s="8"/>
      <c r="E213" s="8"/>
      <c r="F213" s="9"/>
      <c r="G213" s="9"/>
      <c r="H213" s="9"/>
    </row>
    <row r="215" customFormat="false" ht="24" hidden="false" customHeight="true" outlineLevel="0" collapsed="false">
      <c r="A215" s="10" t="s">
        <v>120</v>
      </c>
      <c r="B215" s="10"/>
      <c r="C215" s="10"/>
      <c r="D215" s="10"/>
    </row>
    <row r="216" customFormat="false" ht="24" hidden="false" customHeight="true" outlineLevel="0" collapsed="false">
      <c r="A216" s="32" t="s">
        <v>7</v>
      </c>
      <c r="B216" s="33" t="s">
        <v>8</v>
      </c>
      <c r="C216" s="33" t="s">
        <v>121</v>
      </c>
      <c r="D216" s="35" t="s">
        <v>122</v>
      </c>
    </row>
    <row r="217" customFormat="false" ht="24" hidden="false" customHeight="true" outlineLevel="0" collapsed="false">
      <c r="A217" s="16" t="s">
        <v>4</v>
      </c>
      <c r="B217" s="17" t="n">
        <f aca="false">E23+E115+E172</f>
        <v>4342.83986335291</v>
      </c>
      <c r="C217" s="48" t="n">
        <v>30</v>
      </c>
      <c r="D217" s="19" t="n">
        <f aca="false">B217/C217</f>
        <v>144.76132877843</v>
      </c>
    </row>
    <row r="219" customFormat="false" ht="24" hidden="false" customHeight="true" outlineLevel="0" collapsed="false">
      <c r="A219" s="30" t="s">
        <v>119</v>
      </c>
      <c r="B219" s="30"/>
      <c r="C219" s="30"/>
      <c r="D219" s="30"/>
      <c r="E219" s="30"/>
    </row>
    <row r="220" customFormat="false" ht="33.75" hidden="false" customHeight="true" outlineLevel="0" collapsed="false">
      <c r="A220" s="32" t="s">
        <v>7</v>
      </c>
      <c r="B220" s="33" t="s">
        <v>122</v>
      </c>
      <c r="C220" s="34" t="s">
        <v>123</v>
      </c>
      <c r="D220" s="33" t="s">
        <v>124</v>
      </c>
      <c r="E220" s="35" t="s">
        <v>125</v>
      </c>
    </row>
    <row r="221" customFormat="false" ht="24" hidden="false" customHeight="true" outlineLevel="0" collapsed="false">
      <c r="A221" s="16" t="s">
        <v>4</v>
      </c>
      <c r="B221" s="17" t="n">
        <f aca="false">D217</f>
        <v>144.76132877843</v>
      </c>
      <c r="C221" s="97" t="n">
        <f aca="false">B211</f>
        <v>21.3607</v>
      </c>
      <c r="D221" s="17" t="n">
        <f aca="false">B221*C221</f>
        <v>3092.20331563742</v>
      </c>
      <c r="E221" s="19" t="n">
        <f aca="false">D221/12</f>
        <v>257.683609636451</v>
      </c>
    </row>
    <row r="224" customFormat="false" ht="24" hidden="false" customHeight="true" outlineLevel="0" collapsed="false">
      <c r="A224" s="5" t="s">
        <v>92</v>
      </c>
      <c r="B224" s="5"/>
      <c r="C224" s="5"/>
      <c r="D224" s="5"/>
      <c r="E224" s="5"/>
      <c r="F224" s="6"/>
      <c r="G224" s="6"/>
      <c r="H224" s="6"/>
    </row>
    <row r="226" customFormat="false" ht="24" hidden="false" customHeight="true" outlineLevel="0" collapsed="false">
      <c r="A226" s="10" t="s">
        <v>92</v>
      </c>
      <c r="B226" s="10"/>
      <c r="C226" s="10"/>
      <c r="D226" s="10"/>
    </row>
    <row r="227" customFormat="false" ht="24" hidden="false" customHeight="true" outlineLevel="0" collapsed="false">
      <c r="A227" s="32" t="s">
        <v>7</v>
      </c>
      <c r="B227" s="33" t="s">
        <v>126</v>
      </c>
      <c r="C227" s="33" t="s">
        <v>127</v>
      </c>
      <c r="D227" s="35" t="s">
        <v>14</v>
      </c>
    </row>
    <row r="228" customFormat="false" ht="24" hidden="false" customHeight="true" outlineLevel="0" collapsed="false">
      <c r="A228" s="16" t="s">
        <v>4</v>
      </c>
      <c r="B228" s="17" t="n">
        <f aca="false">E221</f>
        <v>257.683609636451</v>
      </c>
      <c r="C228" s="98"/>
      <c r="D228" s="19" t="n">
        <f aca="false">B228+C228</f>
        <v>257.683609636451</v>
      </c>
    </row>
    <row r="231" customFormat="false" ht="24" hidden="false" customHeight="true" outlineLevel="0" collapsed="false">
      <c r="A231" s="5" t="s">
        <v>128</v>
      </c>
      <c r="B231" s="5"/>
      <c r="C231" s="5"/>
      <c r="D231" s="5"/>
      <c r="E231" s="5"/>
      <c r="F231" s="6"/>
      <c r="G231" s="6"/>
      <c r="H231" s="6"/>
    </row>
    <row r="232" customFormat="false" ht="24" hidden="false" customHeight="true" outlineLevel="0" collapsed="false">
      <c r="A232" s="47"/>
      <c r="B232" s="47"/>
      <c r="C232" s="47"/>
      <c r="E232" s="47"/>
    </row>
    <row r="233" customFormat="false" ht="24" hidden="false" customHeight="true" outlineLevel="0" collapsed="false">
      <c r="A233" s="99" t="s">
        <v>7</v>
      </c>
      <c r="B233" s="99" t="s">
        <v>8</v>
      </c>
      <c r="C233" s="99" t="s">
        <v>9</v>
      </c>
      <c r="D233" s="99" t="s">
        <v>10</v>
      </c>
      <c r="E233" s="47"/>
    </row>
    <row r="234" customFormat="false" ht="24" hidden="false" customHeight="true" outlineLevel="0" collapsed="false">
      <c r="A234" s="100" t="s">
        <v>4</v>
      </c>
      <c r="B234" s="101" t="n">
        <f aca="false">E23+E115+E172+D228</f>
        <v>4600.52347298936</v>
      </c>
      <c r="C234" s="102" t="n">
        <v>0.0512</v>
      </c>
      <c r="D234" s="103" t="n">
        <f aca="false">B234*C234</f>
        <v>235.546801817055</v>
      </c>
      <c r="E234" s="47"/>
    </row>
    <row r="235" customFormat="false" ht="24" hidden="false" customHeight="true" outlineLevel="0" collapsed="false">
      <c r="A235" s="47"/>
      <c r="B235" s="47"/>
      <c r="C235" s="47"/>
      <c r="D235" s="104"/>
      <c r="E235" s="47"/>
    </row>
    <row r="236" customFormat="false" ht="24" hidden="false" customHeight="true" outlineLevel="0" collapsed="false">
      <c r="A236" s="47"/>
      <c r="B236" s="47"/>
      <c r="C236" s="47"/>
      <c r="D236" s="104"/>
      <c r="E236" s="47"/>
    </row>
    <row r="237" customFormat="false" ht="24" hidden="false" customHeight="true" outlineLevel="0" collapsed="false">
      <c r="A237" s="5" t="s">
        <v>129</v>
      </c>
      <c r="B237" s="5"/>
      <c r="C237" s="5"/>
      <c r="D237" s="5"/>
      <c r="E237" s="5"/>
      <c r="F237" s="6"/>
      <c r="G237" s="6"/>
      <c r="H237" s="6"/>
    </row>
    <row r="238" customFormat="false" ht="24" hidden="false" customHeight="true" outlineLevel="0" collapsed="false">
      <c r="A238" s="105"/>
      <c r="B238" s="105"/>
      <c r="C238" s="105"/>
      <c r="D238" s="105"/>
      <c r="E238" s="105"/>
      <c r="F238" s="105"/>
    </row>
    <row r="239" customFormat="false" ht="49.5" hidden="false" customHeight="true" outlineLevel="0" collapsed="false">
      <c r="A239" s="106" t="s">
        <v>130</v>
      </c>
      <c r="B239" s="106"/>
      <c r="C239" s="31"/>
      <c r="D239" s="31"/>
      <c r="E239" s="31"/>
      <c r="F239" s="31"/>
    </row>
    <row r="240" customFormat="false" ht="24" hidden="false" customHeight="true" outlineLevel="0" collapsed="false">
      <c r="A240" s="107" t="s">
        <v>131</v>
      </c>
      <c r="B240" s="108" t="n">
        <v>0.06</v>
      </c>
      <c r="C240" s="31"/>
      <c r="D240" s="31"/>
      <c r="E240" s="31"/>
      <c r="F240" s="31"/>
    </row>
    <row r="241" customFormat="false" ht="24" hidden="false" customHeight="true" outlineLevel="0" collapsed="false">
      <c r="A241" s="107" t="s">
        <v>132</v>
      </c>
      <c r="B241" s="108" t="n">
        <v>0.0865</v>
      </c>
      <c r="C241" s="31"/>
      <c r="D241" s="31"/>
      <c r="E241" s="31"/>
      <c r="F241" s="31"/>
    </row>
    <row r="242" customFormat="false" ht="24" hidden="false" customHeight="true" outlineLevel="0" collapsed="false">
      <c r="A242" s="109" t="s">
        <v>133</v>
      </c>
      <c r="B242" s="110" t="n">
        <v>0.0679</v>
      </c>
      <c r="C242" s="31"/>
      <c r="D242" s="31"/>
      <c r="E242" s="31"/>
      <c r="F242" s="31"/>
    </row>
    <row r="244" customFormat="false" ht="24" hidden="false" customHeight="true" outlineLevel="0" collapsed="false">
      <c r="A244" s="10" t="s">
        <v>129</v>
      </c>
      <c r="B244" s="10"/>
      <c r="C244" s="10"/>
      <c r="D244" s="10"/>
    </row>
    <row r="245" customFormat="false" ht="24" hidden="false" customHeight="true" outlineLevel="0" collapsed="false">
      <c r="A245" s="32" t="s">
        <v>7</v>
      </c>
      <c r="B245" s="33" t="s">
        <v>8</v>
      </c>
      <c r="C245" s="33" t="s">
        <v>9</v>
      </c>
      <c r="D245" s="35" t="s">
        <v>10</v>
      </c>
    </row>
    <row r="246" customFormat="false" ht="24" hidden="false" customHeight="true" outlineLevel="0" collapsed="false">
      <c r="A246" s="16" t="s">
        <v>4</v>
      </c>
      <c r="B246" s="111" t="n">
        <f aca="false">E23+E115+E172+D228+D234</f>
        <v>4836.07027480642</v>
      </c>
      <c r="C246" s="37" t="n">
        <v>0.2535</v>
      </c>
      <c r="D246" s="19" t="n">
        <f aca="false">B246*C246</f>
        <v>1225.94381466343</v>
      </c>
    </row>
    <row r="248" customFormat="false" ht="24" hidden="false" customHeight="true" outlineLevel="0" collapsed="false">
      <c r="A248" s="5" t="s">
        <v>134</v>
      </c>
      <c r="B248" s="5"/>
      <c r="C248" s="5"/>
      <c r="D248" s="5"/>
      <c r="E248" s="5"/>
      <c r="F248" s="6"/>
      <c r="G248" s="6"/>
      <c r="H248" s="6"/>
    </row>
    <row r="250" customFormat="false" ht="24" hidden="false" customHeight="true" outlineLevel="0" collapsed="false">
      <c r="A250" s="112" t="s">
        <v>135</v>
      </c>
      <c r="B250" s="112"/>
      <c r="C250" s="112"/>
      <c r="D250" s="21"/>
    </row>
    <row r="251" customFormat="false" ht="24" hidden="false" customHeight="true" outlineLevel="0" collapsed="false">
      <c r="A251" s="113" t="s">
        <v>136</v>
      </c>
      <c r="B251" s="114" t="s">
        <v>4</v>
      </c>
      <c r="C251" s="114"/>
      <c r="D251" s="26"/>
    </row>
    <row r="252" customFormat="false" ht="32.1" hidden="false" customHeight="true" outlineLevel="0" collapsed="false">
      <c r="A252" s="71" t="s">
        <v>137</v>
      </c>
      <c r="B252" s="17" t="n">
        <f aca="false">E23</f>
        <v>2322.788</v>
      </c>
      <c r="C252" s="17"/>
      <c r="D252" s="115"/>
    </row>
    <row r="253" customFormat="false" ht="32.1" hidden="false" customHeight="true" outlineLevel="0" collapsed="false">
      <c r="A253" s="59" t="s">
        <v>138</v>
      </c>
      <c r="B253" s="103" t="n">
        <f aca="false">E115</f>
        <v>1879.379992</v>
      </c>
      <c r="C253" s="103"/>
      <c r="D253" s="115"/>
    </row>
    <row r="254" customFormat="false" ht="32.1" hidden="false" customHeight="true" outlineLevel="0" collapsed="false">
      <c r="A254" s="59" t="s">
        <v>139</v>
      </c>
      <c r="B254" s="103" t="n">
        <f aca="false">E172</f>
        <v>140.671871352911</v>
      </c>
      <c r="C254" s="103"/>
      <c r="D254" s="115"/>
    </row>
    <row r="255" customFormat="false" ht="32.1" hidden="false" customHeight="true" outlineLevel="0" collapsed="false">
      <c r="A255" s="59" t="s">
        <v>140</v>
      </c>
      <c r="B255" s="103" t="n">
        <f aca="false">D228</f>
        <v>257.683609636451</v>
      </c>
      <c r="C255" s="103"/>
      <c r="D255" s="115"/>
    </row>
    <row r="256" customFormat="false" ht="32.1" hidden="false" customHeight="true" outlineLevel="0" collapsed="false">
      <c r="A256" s="59" t="s">
        <v>141</v>
      </c>
      <c r="B256" s="103" t="n">
        <f aca="false">D234</f>
        <v>235.546801817055</v>
      </c>
      <c r="C256" s="103"/>
      <c r="D256" s="115"/>
    </row>
    <row r="257" customFormat="false" ht="32.1" hidden="false" customHeight="true" outlineLevel="0" collapsed="false">
      <c r="A257" s="59" t="s">
        <v>142</v>
      </c>
      <c r="B257" s="103" t="n">
        <f aca="false">D246</f>
        <v>1225.94381466343</v>
      </c>
      <c r="C257" s="103"/>
      <c r="D257" s="115"/>
    </row>
    <row r="258" customFormat="false" ht="32.1" hidden="false" customHeight="true" outlineLevel="0" collapsed="false">
      <c r="A258" s="116" t="s">
        <v>143</v>
      </c>
      <c r="B258" s="117" t="n">
        <f aca="false">SUM(B252:B257)</f>
        <v>6062.01408946985</v>
      </c>
      <c r="C258" s="117"/>
      <c r="D258" s="118"/>
    </row>
    <row r="259" customFormat="false" ht="32.1" hidden="false" customHeight="true" outlineLevel="0" collapsed="false">
      <c r="A259" s="88" t="s">
        <v>144</v>
      </c>
      <c r="B259" s="119" t="n">
        <f aca="false">B258*1</f>
        <v>6062.01408946985</v>
      </c>
      <c r="C259" s="119"/>
      <c r="D259" s="28"/>
    </row>
    <row r="260" customFormat="false" ht="24" hidden="false" customHeight="true" outlineLevel="0" collapsed="false">
      <c r="A260" s="120"/>
    </row>
    <row r="261" customFormat="false" ht="24" hidden="false" customHeight="true" outlineLevel="0" collapsed="false">
      <c r="A261" s="120"/>
    </row>
    <row r="262" customFormat="false" ht="24" hidden="false" customHeight="true" outlineLevel="0" collapsed="false">
      <c r="A262" s="120"/>
    </row>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83">
    <mergeCell ref="A1:E1"/>
    <mergeCell ref="A2:E2"/>
    <mergeCell ref="A3:H3"/>
    <mergeCell ref="A5:E5"/>
    <mergeCell ref="A6:H6"/>
    <mergeCell ref="A7:E7"/>
    <mergeCell ref="A9:B9"/>
    <mergeCell ref="A12:E12"/>
    <mergeCell ref="A13:H13"/>
    <mergeCell ref="A14:D14"/>
    <mergeCell ref="A19:E19"/>
    <mergeCell ref="A20:H20"/>
    <mergeCell ref="A21:E21"/>
    <mergeCell ref="A26:E26"/>
    <mergeCell ref="A28:E28"/>
    <mergeCell ref="A30:D30"/>
    <mergeCell ref="A34:D34"/>
    <mergeCell ref="A38:E38"/>
    <mergeCell ref="A42:E42"/>
    <mergeCell ref="A46:E46"/>
    <mergeCell ref="A48:B48"/>
    <mergeCell ref="A60:D60"/>
    <mergeCell ref="A64:D64"/>
    <mergeCell ref="A68:D68"/>
    <mergeCell ref="A72:E72"/>
    <mergeCell ref="A73:H73"/>
    <mergeCell ref="A74:E74"/>
    <mergeCell ref="A76:E76"/>
    <mergeCell ref="A80:E80"/>
    <mergeCell ref="A84:D84"/>
    <mergeCell ref="A88:D88"/>
    <mergeCell ref="A90:D90"/>
    <mergeCell ref="A94:D94"/>
    <mergeCell ref="A98:D98"/>
    <mergeCell ref="A102:D102"/>
    <mergeCell ref="A106:E106"/>
    <mergeCell ref="A111:E111"/>
    <mergeCell ref="A113:E113"/>
    <mergeCell ref="A118:E118"/>
    <mergeCell ref="A120:B120"/>
    <mergeCell ref="A129:E129"/>
    <mergeCell ref="A131:D131"/>
    <mergeCell ref="A135:D135"/>
    <mergeCell ref="A139:D139"/>
    <mergeCell ref="A143:E143"/>
    <mergeCell ref="A145:D145"/>
    <mergeCell ref="A149:D149"/>
    <mergeCell ref="A153:D153"/>
    <mergeCell ref="A157:E157"/>
    <mergeCell ref="A159:E159"/>
    <mergeCell ref="A163:D163"/>
    <mergeCell ref="A168:E168"/>
    <mergeCell ref="A170:E170"/>
    <mergeCell ref="A175:E175"/>
    <mergeCell ref="A177:E177"/>
    <mergeCell ref="A178:E178"/>
    <mergeCell ref="A179:A180"/>
    <mergeCell ref="B179:B180"/>
    <mergeCell ref="C179:C180"/>
    <mergeCell ref="D179:E179"/>
    <mergeCell ref="A195:C195"/>
    <mergeCell ref="A196:A197"/>
    <mergeCell ref="B196:C196"/>
    <mergeCell ref="A213:E213"/>
    <mergeCell ref="A215:D215"/>
    <mergeCell ref="A219:E219"/>
    <mergeCell ref="A224:E224"/>
    <mergeCell ref="A226:D226"/>
    <mergeCell ref="A231:E231"/>
    <mergeCell ref="A237:E237"/>
    <mergeCell ref="A239:B239"/>
    <mergeCell ref="A244:D244"/>
    <mergeCell ref="A248:E248"/>
    <mergeCell ref="A250:C250"/>
    <mergeCell ref="B251:C251"/>
    <mergeCell ref="B252:C252"/>
    <mergeCell ref="B253:C253"/>
    <mergeCell ref="B254:C254"/>
    <mergeCell ref="B255:C255"/>
    <mergeCell ref="B256:C256"/>
    <mergeCell ref="B257:C257"/>
    <mergeCell ref="B258:C258"/>
    <mergeCell ref="B259:C259"/>
  </mergeCells>
  <printOptions headings="false" gridLines="false" gridLinesSet="true" horizontalCentered="false" verticalCentered="false"/>
  <pageMargins left="0.511805555555555" right="0.511805555555555" top="0.7875" bottom="0.945138888888889" header="0.511805555555555" footer="0.787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Roman,Regular"&amp;12Página &amp;P de &amp;N</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152" activeCellId="0" sqref="A152"/>
    </sheetView>
  </sheetViews>
  <sheetFormatPr defaultColWidth="9.14453125" defaultRowHeight="15" zeroHeight="false" outlineLevelRow="0" outlineLevelCol="0"/>
  <cols>
    <col collapsed="false" customWidth="true" hidden="false" outlineLevel="0" max="1" min="1" style="121" width="10.28"/>
    <col collapsed="false" customWidth="true" hidden="false" outlineLevel="0" max="2" min="2" style="121" width="66.43"/>
    <col collapsed="false" customWidth="true" hidden="false" outlineLevel="0" max="3" min="3" style="121" width="21.57"/>
    <col collapsed="false" customWidth="true" hidden="false" outlineLevel="0" max="4" min="4" style="121" width="33.57"/>
    <col collapsed="false" customWidth="true" hidden="false" outlineLevel="0" max="5" min="5" style="121" width="14"/>
    <col collapsed="false" customWidth="true" hidden="false" outlineLevel="0" max="6" min="6" style="121" width="17.71"/>
    <col collapsed="false" customWidth="true" hidden="false" outlineLevel="0" max="7" min="7" style="121" width="15.14"/>
    <col collapsed="false" customWidth="false" hidden="false" outlineLevel="0" max="1024" min="8" style="121" width="9.14"/>
  </cols>
  <sheetData>
    <row r="1" customFormat="false" ht="15" hidden="false" customHeight="false" outlineLevel="0" collapsed="false">
      <c r="A1" s="122" t="s">
        <v>0</v>
      </c>
      <c r="B1" s="122"/>
      <c r="C1" s="122"/>
      <c r="D1" s="122"/>
    </row>
    <row r="2" customFormat="false" ht="15" hidden="false" customHeight="false" outlineLevel="0" collapsed="false">
      <c r="A2" s="122" t="s">
        <v>145</v>
      </c>
      <c r="B2" s="122"/>
      <c r="C2" s="122"/>
      <c r="D2" s="122"/>
    </row>
    <row r="3" customFormat="false" ht="15" hidden="false" customHeight="false" outlineLevel="0" collapsed="false">
      <c r="A3" s="123" t="s">
        <v>146</v>
      </c>
      <c r="B3" s="123"/>
      <c r="C3" s="123"/>
      <c r="D3" s="123"/>
    </row>
    <row r="4" customFormat="false" ht="15" hidden="false" customHeight="false" outlineLevel="0" collapsed="false">
      <c r="A4" s="124"/>
      <c r="B4" s="125"/>
      <c r="C4" s="124"/>
      <c r="D4" s="124"/>
    </row>
    <row r="5" customFormat="false" ht="15" hidden="false" customHeight="false" outlineLevel="0" collapsed="false">
      <c r="A5" s="124"/>
      <c r="B5" s="125" t="s">
        <v>147</v>
      </c>
      <c r="C5" s="124"/>
      <c r="D5" s="124"/>
    </row>
    <row r="6" customFormat="false" ht="15" hidden="false" customHeight="false" outlineLevel="0" collapsed="false">
      <c r="A6" s="124"/>
      <c r="B6" s="126"/>
      <c r="C6" s="124"/>
      <c r="D6" s="124"/>
    </row>
    <row r="7" customFormat="false" ht="15" hidden="false" customHeight="false" outlineLevel="0" collapsed="false">
      <c r="A7" s="124"/>
      <c r="B7" s="127" t="s">
        <v>148</v>
      </c>
      <c r="C7" s="124"/>
      <c r="D7" s="124"/>
    </row>
    <row r="8" customFormat="false" ht="15" hidden="false" customHeight="false" outlineLevel="0" collapsed="false">
      <c r="A8" s="124"/>
      <c r="B8" s="127" t="s">
        <v>149</v>
      </c>
      <c r="C8" s="124"/>
      <c r="D8" s="124"/>
    </row>
    <row r="9" customFormat="false" ht="15" hidden="false" customHeight="false" outlineLevel="0" collapsed="false">
      <c r="B9" s="127" t="s">
        <v>150</v>
      </c>
    </row>
    <row r="10" customFormat="false" ht="15" hidden="false" customHeight="false" outlineLevel="0" collapsed="false">
      <c r="B10" s="128"/>
    </row>
    <row r="11" customFormat="false" ht="15" hidden="false" customHeight="false" outlineLevel="0" collapsed="false">
      <c r="B11" s="128"/>
    </row>
    <row r="12" customFormat="false" ht="15" hidden="false" customHeight="false" outlineLevel="0" collapsed="false">
      <c r="A12" s="129" t="s">
        <v>151</v>
      </c>
      <c r="B12" s="129"/>
      <c r="C12" s="129"/>
      <c r="D12" s="130"/>
    </row>
    <row r="13" customFormat="false" ht="15" hidden="false" customHeight="false" outlineLevel="0" collapsed="false">
      <c r="B13" s="131"/>
    </row>
    <row r="14" customFormat="false" ht="15" hidden="false" customHeight="false" outlineLevel="0" collapsed="false">
      <c r="A14" s="132" t="s">
        <v>152</v>
      </c>
      <c r="B14" s="133" t="s">
        <v>153</v>
      </c>
      <c r="C14" s="134" t="s">
        <v>154</v>
      </c>
    </row>
    <row r="15" customFormat="false" ht="15" hidden="false" customHeight="false" outlineLevel="0" collapsed="false">
      <c r="A15" s="132" t="s">
        <v>155</v>
      </c>
      <c r="B15" s="133" t="s">
        <v>156</v>
      </c>
      <c r="C15" s="135" t="s">
        <v>157</v>
      </c>
    </row>
    <row r="16" customFormat="false" ht="28.35" hidden="false" customHeight="false" outlineLevel="0" collapsed="false">
      <c r="A16" s="132" t="s">
        <v>158</v>
      </c>
      <c r="B16" s="136" t="s">
        <v>159</v>
      </c>
      <c r="C16" s="137" t="s">
        <v>160</v>
      </c>
    </row>
    <row r="17" customFormat="false" ht="15" hidden="false" customHeight="false" outlineLevel="0" collapsed="false">
      <c r="A17" s="132" t="s">
        <v>161</v>
      </c>
      <c r="B17" s="133" t="s">
        <v>162</v>
      </c>
      <c r="C17" s="138" t="n">
        <v>12</v>
      </c>
    </row>
    <row r="18" customFormat="false" ht="15" hidden="false" customHeight="false" outlineLevel="0" collapsed="false">
      <c r="A18" s="139"/>
      <c r="B18" s="128"/>
    </row>
    <row r="19" customFormat="false" ht="15" hidden="false" customHeight="false" outlineLevel="0" collapsed="false">
      <c r="A19" s="140" t="s">
        <v>163</v>
      </c>
      <c r="B19" s="140"/>
      <c r="C19" s="140"/>
      <c r="D19" s="140"/>
    </row>
    <row r="20" customFormat="false" ht="15" hidden="false" customHeight="false" outlineLevel="0" collapsed="false">
      <c r="A20" s="141"/>
      <c r="B20" s="131"/>
    </row>
    <row r="21" customFormat="false" ht="60" hidden="false" customHeight="false" outlineLevel="0" collapsed="false">
      <c r="A21" s="142" t="s">
        <v>164</v>
      </c>
      <c r="B21" s="142"/>
      <c r="C21" s="143" t="s">
        <v>165</v>
      </c>
      <c r="D21" s="144" t="s">
        <v>166</v>
      </c>
    </row>
    <row r="22" customFormat="false" ht="14" hidden="false" customHeight="false" outlineLevel="0" collapsed="false">
      <c r="A22" s="142" t="n">
        <v>1</v>
      </c>
      <c r="B22" s="145" t="s">
        <v>4</v>
      </c>
      <c r="C22" s="143" t="s">
        <v>167</v>
      </c>
      <c r="D22" s="144" t="n">
        <v>1</v>
      </c>
    </row>
    <row r="23" customFormat="false" ht="11.25" hidden="false" customHeight="true" outlineLevel="0" collapsed="false">
      <c r="A23" s="146"/>
      <c r="B23" s="146"/>
      <c r="C23" s="147"/>
      <c r="D23" s="148"/>
    </row>
    <row r="24" customFormat="false" ht="11.25" hidden="false" customHeight="true" outlineLevel="0" collapsed="false">
      <c r="A24" s="146"/>
      <c r="B24" s="146"/>
      <c r="C24" s="147"/>
      <c r="D24" s="148"/>
    </row>
    <row r="25" customFormat="false" ht="15" hidden="false" customHeight="false" outlineLevel="0" collapsed="false">
      <c r="A25" s="140" t="s">
        <v>168</v>
      </c>
      <c r="B25" s="140"/>
      <c r="C25" s="140"/>
    </row>
    <row r="26" customFormat="false" ht="15" hidden="false" customHeight="false" outlineLevel="0" collapsed="false">
      <c r="A26" s="140" t="s">
        <v>169</v>
      </c>
      <c r="B26" s="140"/>
      <c r="C26" s="140"/>
    </row>
    <row r="27" customFormat="false" ht="15" hidden="false" customHeight="false" outlineLevel="0" collapsed="false">
      <c r="A27" s="140" t="s">
        <v>170</v>
      </c>
      <c r="B27" s="140"/>
      <c r="C27" s="140"/>
    </row>
    <row r="28" customFormat="false" ht="15" hidden="false" customHeight="false" outlineLevel="0" collapsed="false">
      <c r="A28" s="139"/>
      <c r="B28" s="149"/>
    </row>
    <row r="29" customFormat="false" ht="15" hidden="false" customHeight="false" outlineLevel="0" collapsed="false">
      <c r="A29" s="150" t="s">
        <v>171</v>
      </c>
      <c r="B29" s="150"/>
      <c r="C29" s="150"/>
    </row>
    <row r="30" customFormat="false" ht="15" hidden="false" customHeight="false" outlineLevel="0" collapsed="false">
      <c r="A30" s="131"/>
      <c r="B30" s="131"/>
      <c r="C30" s="131"/>
    </row>
    <row r="31" customFormat="false" ht="30" hidden="false" customHeight="false" outlineLevel="0" collapsed="false">
      <c r="A31" s="151" t="n">
        <v>1</v>
      </c>
      <c r="B31" s="152" t="s">
        <v>172</v>
      </c>
      <c r="C31" s="153" t="s">
        <v>173</v>
      </c>
      <c r="D31" s="154"/>
      <c r="E31" s="155"/>
      <c r="F31" s="155"/>
    </row>
    <row r="32" customFormat="false" ht="15" hidden="false" customHeight="false" outlineLevel="0" collapsed="false">
      <c r="A32" s="151" t="n">
        <v>2</v>
      </c>
      <c r="B32" s="156" t="s">
        <v>174</v>
      </c>
      <c r="C32" s="153" t="s">
        <v>175</v>
      </c>
      <c r="D32" s="154"/>
      <c r="E32" s="155"/>
      <c r="F32" s="155"/>
    </row>
    <row r="33" customFormat="false" ht="15" hidden="false" customHeight="false" outlineLevel="0" collapsed="false">
      <c r="A33" s="151" t="n">
        <v>3</v>
      </c>
      <c r="B33" s="152" t="s">
        <v>176</v>
      </c>
      <c r="C33" s="157" t="n">
        <v>1786.76</v>
      </c>
      <c r="D33" s="154"/>
      <c r="E33" s="155"/>
      <c r="F33" s="155"/>
    </row>
    <row r="34" customFormat="false" ht="15" hidden="false" customHeight="false" outlineLevel="0" collapsed="false">
      <c r="A34" s="151" t="n">
        <v>4</v>
      </c>
      <c r="B34" s="156" t="s">
        <v>177</v>
      </c>
      <c r="C34" s="153" t="s">
        <v>173</v>
      </c>
      <c r="D34" s="154"/>
      <c r="E34" s="155"/>
      <c r="F34" s="155"/>
    </row>
    <row r="35" customFormat="false" ht="15" hidden="false" customHeight="false" outlineLevel="0" collapsed="false">
      <c r="A35" s="151" t="n">
        <v>5</v>
      </c>
      <c r="B35" s="156" t="s">
        <v>178</v>
      </c>
      <c r="C35" s="158" t="n">
        <v>43525</v>
      </c>
      <c r="D35" s="154"/>
      <c r="E35" s="155"/>
      <c r="F35" s="155"/>
    </row>
    <row r="36" customFormat="false" ht="15" hidden="false" customHeight="false" outlineLevel="0" collapsed="false">
      <c r="A36" s="139"/>
      <c r="B36" s="149"/>
    </row>
    <row r="37" customFormat="false" ht="34.5" hidden="false" customHeight="true" outlineLevel="0" collapsed="false">
      <c r="A37" s="159" t="s">
        <v>179</v>
      </c>
      <c r="B37" s="159"/>
      <c r="C37" s="159"/>
    </row>
    <row r="38" customFormat="false" ht="15" hidden="false" customHeight="false" outlineLevel="0" collapsed="false">
      <c r="A38" s="139"/>
      <c r="B38" s="149"/>
    </row>
    <row r="40" customFormat="false" ht="15" hidden="false" customHeight="false" outlineLevel="0" collapsed="false">
      <c r="A40" s="160" t="s">
        <v>180</v>
      </c>
      <c r="B40" s="160"/>
      <c r="C40" s="160"/>
    </row>
    <row r="42" customFormat="false" ht="15" hidden="false" customHeight="false" outlineLevel="0" collapsed="false">
      <c r="A42" s="161" t="n">
        <v>1</v>
      </c>
      <c r="B42" s="162" t="s">
        <v>181</v>
      </c>
      <c r="C42" s="162"/>
      <c r="D42" s="162" t="s">
        <v>182</v>
      </c>
    </row>
    <row r="43" customFormat="false" ht="14.85" hidden="false" customHeight="true" outlineLevel="0" collapsed="false">
      <c r="A43" s="163" t="s">
        <v>152</v>
      </c>
      <c r="B43" s="164" t="s">
        <v>11</v>
      </c>
      <c r="C43" s="164"/>
      <c r="D43" s="165" t="n">
        <f aca="false">'CUSTO POR TRABALHADOR'!B10</f>
        <v>1786.76</v>
      </c>
      <c r="E43" s="166"/>
      <c r="F43" s="167"/>
      <c r="G43" s="155"/>
      <c r="H43" s="155"/>
      <c r="I43" s="155"/>
      <c r="J43" s="155"/>
    </row>
    <row r="44" customFormat="false" ht="15" hidden="false" customHeight="false" outlineLevel="0" collapsed="false">
      <c r="A44" s="163" t="s">
        <v>155</v>
      </c>
      <c r="B44" s="168" t="s">
        <v>183</v>
      </c>
      <c r="C44" s="169" t="n">
        <v>0.3</v>
      </c>
      <c r="D44" s="165" t="n">
        <f aca="false">'CUSTO POR TRABALHADOR'!D16</f>
        <v>536.028</v>
      </c>
      <c r="E44" s="166"/>
      <c r="F44" s="167"/>
      <c r="G44" s="167"/>
      <c r="H44" s="167"/>
      <c r="I44" s="167"/>
      <c r="J44" s="167"/>
    </row>
    <row r="45" customFormat="false" ht="15" hidden="false" customHeight="false" outlineLevel="0" collapsed="false">
      <c r="A45" s="163" t="s">
        <v>158</v>
      </c>
      <c r="B45" s="168" t="s">
        <v>184</v>
      </c>
      <c r="C45" s="169"/>
      <c r="D45" s="165"/>
      <c r="E45" s="166"/>
      <c r="F45" s="167"/>
      <c r="G45" s="167"/>
      <c r="H45" s="167"/>
      <c r="I45" s="167"/>
      <c r="J45" s="167"/>
    </row>
    <row r="46" customFormat="false" ht="15" hidden="false" customHeight="false" outlineLevel="0" collapsed="false">
      <c r="A46" s="163" t="s">
        <v>161</v>
      </c>
      <c r="B46" s="168" t="s">
        <v>13</v>
      </c>
      <c r="C46" s="170"/>
      <c r="D46" s="170"/>
      <c r="E46" s="166"/>
      <c r="F46" s="167"/>
      <c r="G46" s="167"/>
      <c r="H46" s="167"/>
      <c r="I46" s="167"/>
      <c r="J46" s="167"/>
    </row>
    <row r="47" customFormat="false" ht="15" hidden="false" customHeight="false" outlineLevel="0" collapsed="false">
      <c r="A47" s="163" t="s">
        <v>185</v>
      </c>
      <c r="B47" s="168" t="s">
        <v>186</v>
      </c>
      <c r="C47" s="170"/>
      <c r="D47" s="170"/>
      <c r="E47" s="166"/>
      <c r="F47" s="167"/>
      <c r="G47" s="167"/>
      <c r="H47" s="167"/>
      <c r="I47" s="167"/>
      <c r="J47" s="167"/>
    </row>
    <row r="48" customFormat="false" ht="15" hidden="false" customHeight="false" outlineLevel="0" collapsed="false">
      <c r="A48" s="163" t="s">
        <v>187</v>
      </c>
      <c r="B48" s="168" t="s">
        <v>188</v>
      </c>
      <c r="C48" s="170"/>
      <c r="D48" s="170"/>
    </row>
    <row r="49" customFormat="false" ht="15.75" hidden="false" customHeight="true" outlineLevel="0" collapsed="false">
      <c r="A49" s="171" t="s">
        <v>14</v>
      </c>
      <c r="B49" s="171"/>
      <c r="C49" s="171"/>
      <c r="D49" s="172" t="n">
        <f aca="false">D43+D44+D45</f>
        <v>2322.788</v>
      </c>
    </row>
    <row r="50" customFormat="false" ht="15" hidden="false" customHeight="false" outlineLevel="0" collapsed="false">
      <c r="A50" s="148"/>
      <c r="B50" s="148"/>
      <c r="C50" s="173"/>
      <c r="D50" s="173"/>
    </row>
    <row r="51" customFormat="false" ht="15" hidden="false" customHeight="true" outlineLevel="0" collapsed="false">
      <c r="A51" s="174" t="s">
        <v>189</v>
      </c>
      <c r="B51" s="174"/>
      <c r="C51" s="174"/>
      <c r="D51" s="174"/>
    </row>
    <row r="52" customFormat="false" ht="15" hidden="false" customHeight="false" outlineLevel="0" collapsed="false">
      <c r="A52" s="175"/>
      <c r="B52" s="148"/>
      <c r="C52" s="173"/>
      <c r="D52" s="173"/>
    </row>
    <row r="53" customFormat="false" ht="15" hidden="false" customHeight="false" outlineLevel="0" collapsed="false">
      <c r="A53" s="175"/>
      <c r="B53" s="148"/>
      <c r="C53" s="173"/>
      <c r="D53" s="173"/>
    </row>
    <row r="54" customFormat="false" ht="15" hidden="false" customHeight="false" outlineLevel="0" collapsed="false">
      <c r="A54" s="160" t="s">
        <v>190</v>
      </c>
      <c r="B54" s="160"/>
      <c r="C54" s="160"/>
      <c r="D54" s="160"/>
    </row>
    <row r="55" customFormat="false" ht="15" hidden="false" customHeight="false" outlineLevel="0" collapsed="false">
      <c r="A55" s="176"/>
    </row>
    <row r="56" customFormat="false" ht="15" hidden="false" customHeight="false" outlineLevel="0" collapsed="false">
      <c r="A56" s="177" t="s">
        <v>191</v>
      </c>
      <c r="B56" s="177"/>
      <c r="C56" s="177"/>
      <c r="D56" s="177"/>
    </row>
    <row r="58" customFormat="false" ht="30.75" hidden="false" customHeight="true" outlineLevel="0" collapsed="false">
      <c r="A58" s="161" t="s">
        <v>192</v>
      </c>
      <c r="B58" s="161" t="s">
        <v>193</v>
      </c>
      <c r="C58" s="161"/>
      <c r="D58" s="161" t="s">
        <v>182</v>
      </c>
    </row>
    <row r="59" customFormat="false" ht="14.85" hidden="false" customHeight="true" outlineLevel="0" collapsed="false">
      <c r="A59" s="178" t="s">
        <v>152</v>
      </c>
      <c r="B59" s="179" t="s">
        <v>194</v>
      </c>
      <c r="C59" s="179"/>
      <c r="D59" s="180" t="n">
        <f aca="false">'CUSTO POR TRABALHADOR'!D32</f>
        <v>193.565666666667</v>
      </c>
      <c r="E59" s="166"/>
      <c r="F59" s="167"/>
      <c r="G59" s="167"/>
    </row>
    <row r="60" customFormat="false" ht="14.85" hidden="false" customHeight="true" outlineLevel="0" collapsed="false">
      <c r="A60" s="178" t="s">
        <v>155</v>
      </c>
      <c r="B60" s="179" t="s">
        <v>195</v>
      </c>
      <c r="C60" s="179"/>
      <c r="D60" s="180" t="n">
        <f aca="false">'CUSTO POR TRABALHADOR'!D36+'CUSTO POR TRABALHADOR'!E40</f>
        <v>258.087555555556</v>
      </c>
      <c r="E60" s="166"/>
      <c r="F60" s="167"/>
      <c r="G60" s="167"/>
    </row>
    <row r="61" customFormat="false" ht="15.75" hidden="false" customHeight="true" outlineLevel="0" collapsed="false">
      <c r="A61" s="171" t="s">
        <v>14</v>
      </c>
      <c r="B61" s="171"/>
      <c r="C61" s="171"/>
      <c r="D61" s="181" t="n">
        <f aca="false">D59+D60</f>
        <v>451.653222222222</v>
      </c>
    </row>
    <row r="63" customFormat="false" ht="61.55" hidden="false" customHeight="true" outlineLevel="0" collapsed="false">
      <c r="A63" s="182" t="s">
        <v>196</v>
      </c>
      <c r="B63" s="182"/>
      <c r="C63" s="182"/>
      <c r="D63" s="182"/>
    </row>
    <row r="66" customFormat="false" ht="32.25" hidden="false" customHeight="true" outlineLevel="0" collapsed="false">
      <c r="A66" s="183" t="s">
        <v>197</v>
      </c>
      <c r="B66" s="183"/>
      <c r="C66" s="183"/>
      <c r="D66" s="183"/>
    </row>
    <row r="68" customFormat="false" ht="15" hidden="false" customHeight="false" outlineLevel="0" collapsed="false">
      <c r="A68" s="161" t="s">
        <v>198</v>
      </c>
      <c r="B68" s="162" t="s">
        <v>199</v>
      </c>
      <c r="C68" s="162" t="s">
        <v>200</v>
      </c>
      <c r="D68" s="162" t="s">
        <v>182</v>
      </c>
      <c r="E68" s="184"/>
      <c r="F68" s="185"/>
      <c r="G68" s="185"/>
    </row>
    <row r="69" customFormat="false" ht="15" hidden="false" customHeight="false" outlineLevel="0" collapsed="false">
      <c r="A69" s="163" t="s">
        <v>152</v>
      </c>
      <c r="B69" s="168" t="s">
        <v>201</v>
      </c>
      <c r="C69" s="186" t="n">
        <v>0.2</v>
      </c>
      <c r="D69" s="165" t="n">
        <f aca="false">(D49+D61)*C69</f>
        <v>554.888244444445</v>
      </c>
      <c r="E69" s="166"/>
      <c r="F69" s="167"/>
      <c r="G69" s="167"/>
    </row>
    <row r="70" customFormat="false" ht="15" hidden="false" customHeight="false" outlineLevel="0" collapsed="false">
      <c r="A70" s="163" t="s">
        <v>155</v>
      </c>
      <c r="B70" s="168" t="s">
        <v>202</v>
      </c>
      <c r="C70" s="186" t="n">
        <v>0.025</v>
      </c>
      <c r="D70" s="165" t="n">
        <f aca="false">(D49+D61)*C70</f>
        <v>69.3610305555556</v>
      </c>
      <c r="E70" s="166"/>
      <c r="F70" s="167"/>
      <c r="G70" s="167"/>
    </row>
    <row r="71" customFormat="false" ht="15" hidden="false" customHeight="false" outlineLevel="0" collapsed="false">
      <c r="A71" s="163" t="s">
        <v>158</v>
      </c>
      <c r="B71" s="168" t="s">
        <v>203</v>
      </c>
      <c r="C71" s="186" t="n">
        <v>0.03</v>
      </c>
      <c r="D71" s="165" t="n">
        <f aca="false">(D49+D61)*C71</f>
        <v>83.2332366666667</v>
      </c>
      <c r="E71" s="166"/>
      <c r="F71" s="167"/>
      <c r="G71" s="167"/>
    </row>
    <row r="72" customFormat="false" ht="15" hidden="false" customHeight="false" outlineLevel="0" collapsed="false">
      <c r="A72" s="163" t="s">
        <v>161</v>
      </c>
      <c r="B72" s="168" t="s">
        <v>204</v>
      </c>
      <c r="C72" s="186" t="n">
        <v>0.015</v>
      </c>
      <c r="D72" s="165" t="n">
        <f aca="false">(D49+D61)*C72</f>
        <v>41.6166183333333</v>
      </c>
      <c r="E72" s="187"/>
      <c r="F72" s="188"/>
      <c r="G72" s="188"/>
    </row>
    <row r="73" customFormat="false" ht="15" hidden="false" customHeight="false" outlineLevel="0" collapsed="false">
      <c r="A73" s="163" t="s">
        <v>185</v>
      </c>
      <c r="B73" s="168" t="s">
        <v>205</v>
      </c>
      <c r="C73" s="186" t="n">
        <v>0.01</v>
      </c>
      <c r="D73" s="165" t="n">
        <f aca="false">(D49+D61)*C73</f>
        <v>27.7444122222222</v>
      </c>
      <c r="E73" s="187"/>
      <c r="F73" s="188"/>
      <c r="G73" s="188"/>
    </row>
    <row r="74" customFormat="false" ht="15" hidden="false" customHeight="false" outlineLevel="0" collapsed="false">
      <c r="A74" s="163" t="s">
        <v>206</v>
      </c>
      <c r="B74" s="168" t="s">
        <v>33</v>
      </c>
      <c r="C74" s="186" t="n">
        <v>0.006</v>
      </c>
      <c r="D74" s="165" t="n">
        <f aca="false">(D49+D61)*C74</f>
        <v>16.6466473333333</v>
      </c>
      <c r="E74" s="187"/>
      <c r="F74" s="188"/>
      <c r="G74" s="188"/>
    </row>
    <row r="75" customFormat="false" ht="15" hidden="false" customHeight="false" outlineLevel="0" collapsed="false">
      <c r="A75" s="163" t="s">
        <v>187</v>
      </c>
      <c r="B75" s="168" t="s">
        <v>34</v>
      </c>
      <c r="C75" s="186" t="n">
        <v>0.002</v>
      </c>
      <c r="D75" s="165" t="n">
        <f aca="false">(D49+D61)*C75</f>
        <v>5.54888244444445</v>
      </c>
      <c r="E75" s="187"/>
      <c r="F75" s="188"/>
      <c r="G75" s="188"/>
    </row>
    <row r="76" customFormat="false" ht="15" hidden="false" customHeight="false" outlineLevel="0" collapsed="false">
      <c r="A76" s="163" t="s">
        <v>207</v>
      </c>
      <c r="B76" s="168" t="s">
        <v>35</v>
      </c>
      <c r="C76" s="186" t="n">
        <v>0.08</v>
      </c>
      <c r="D76" s="165" t="n">
        <f aca="false">(D49+D61)*C76</f>
        <v>221.955297777778</v>
      </c>
      <c r="E76" s="166"/>
      <c r="F76" s="167"/>
      <c r="G76" s="167"/>
    </row>
    <row r="77" customFormat="false" ht="15.75" hidden="false" customHeight="true" outlineLevel="0" collapsed="false">
      <c r="A77" s="171" t="s">
        <v>208</v>
      </c>
      <c r="B77" s="171"/>
      <c r="C77" s="189" t="n">
        <f aca="false">C69+C70+C71+C72+C73+C74+C75+C76</f>
        <v>0.368</v>
      </c>
      <c r="D77" s="172" t="n">
        <f aca="false">SUM(D69:D76)</f>
        <v>1020.99436977778</v>
      </c>
    </row>
    <row r="78" customFormat="false" ht="15" hidden="false" customHeight="false" outlineLevel="0" collapsed="false">
      <c r="A78" s="148"/>
      <c r="B78" s="148"/>
      <c r="C78" s="190"/>
      <c r="D78" s="173"/>
    </row>
    <row r="79" customFormat="false" ht="56.9" hidden="false" customHeight="true" outlineLevel="0" collapsed="false">
      <c r="A79" s="174" t="s">
        <v>209</v>
      </c>
      <c r="B79" s="174"/>
      <c r="C79" s="174"/>
      <c r="D79" s="174"/>
    </row>
    <row r="80" customFormat="false" ht="15" hidden="false" customHeight="false" outlineLevel="0" collapsed="false">
      <c r="A80" s="148"/>
      <c r="B80" s="148"/>
      <c r="C80" s="190"/>
      <c r="D80" s="173"/>
    </row>
    <row r="81" customFormat="false" ht="156" hidden="false" customHeight="true" outlineLevel="0" collapsed="false">
      <c r="A81" s="191" t="s">
        <v>210</v>
      </c>
      <c r="B81" s="191"/>
      <c r="C81" s="191"/>
      <c r="D81" s="191"/>
    </row>
    <row r="82" customFormat="false" ht="15" hidden="false" customHeight="false" outlineLevel="0" collapsed="false">
      <c r="A82" s="148"/>
      <c r="B82" s="148"/>
      <c r="C82" s="190"/>
      <c r="D82" s="173"/>
    </row>
    <row r="83" customFormat="false" ht="15" hidden="false" customHeight="false" outlineLevel="0" collapsed="false">
      <c r="A83" s="177" t="s">
        <v>211</v>
      </c>
      <c r="B83" s="177"/>
      <c r="C83" s="177"/>
    </row>
    <row r="85" customFormat="false" ht="15.75" hidden="false" customHeight="true" outlineLevel="0" collapsed="false">
      <c r="A85" s="161" t="s">
        <v>212</v>
      </c>
      <c r="B85" s="161" t="s">
        <v>213</v>
      </c>
      <c r="C85" s="161"/>
      <c r="D85" s="161"/>
      <c r="E85" s="162" t="s">
        <v>182</v>
      </c>
    </row>
    <row r="86" customFormat="false" ht="15" hidden="false" customHeight="true" outlineLevel="0" collapsed="false">
      <c r="A86" s="178" t="s">
        <v>152</v>
      </c>
      <c r="B86" s="164" t="s">
        <v>214</v>
      </c>
      <c r="C86" s="164"/>
      <c r="D86" s="164"/>
      <c r="E86" s="165" t="n">
        <f aca="false">D89-D90</f>
        <v>134.6736</v>
      </c>
      <c r="F86" s="166"/>
      <c r="G86" s="167"/>
      <c r="H86" s="192"/>
    </row>
    <row r="87" customFormat="false" ht="15" hidden="false" customHeight="false" outlineLevel="0" collapsed="false">
      <c r="A87" s="178"/>
      <c r="B87" s="193" t="s">
        <v>215</v>
      </c>
      <c r="C87" s="194" t="n">
        <v>4.05</v>
      </c>
      <c r="D87" s="195"/>
      <c r="E87" s="196"/>
    </row>
    <row r="88" customFormat="false" ht="15" hidden="false" customHeight="false" outlineLevel="0" collapsed="false">
      <c r="A88" s="178"/>
      <c r="B88" s="193" t="s">
        <v>216</v>
      </c>
      <c r="C88" s="197" t="n">
        <v>2</v>
      </c>
      <c r="D88" s="195"/>
      <c r="E88" s="196"/>
    </row>
    <row r="89" customFormat="false" ht="18" hidden="false" customHeight="true" outlineLevel="0" collapsed="false">
      <c r="A89" s="178"/>
      <c r="B89" s="193" t="s">
        <v>217</v>
      </c>
      <c r="C89" s="197" t="n">
        <v>22</v>
      </c>
      <c r="D89" s="194" t="n">
        <f aca="false">C87*C88*C89</f>
        <v>178.2</v>
      </c>
      <c r="E89" s="198"/>
    </row>
    <row r="90" customFormat="false" ht="15" hidden="false" customHeight="false" outlineLevel="0" collapsed="false">
      <c r="A90" s="178"/>
      <c r="B90" s="193" t="s">
        <v>218</v>
      </c>
      <c r="C90" s="199" t="n">
        <v>0.06</v>
      </c>
      <c r="D90" s="194" t="n">
        <f aca="false">C90*725.44</f>
        <v>43.5264</v>
      </c>
      <c r="E90" s="198"/>
    </row>
    <row r="91" customFormat="false" ht="15" hidden="false" customHeight="true" outlineLevel="0" collapsed="false">
      <c r="A91" s="178" t="s">
        <v>155</v>
      </c>
      <c r="B91" s="164" t="s">
        <v>219</v>
      </c>
      <c r="C91" s="164"/>
      <c r="D91" s="164"/>
      <c r="E91" s="165" t="n">
        <f aca="false">D93-D94</f>
        <v>246.4</v>
      </c>
      <c r="F91" s="166"/>
      <c r="G91" s="167"/>
      <c r="H91" s="167"/>
    </row>
    <row r="92" customFormat="false" ht="14.9" hidden="false" customHeight="false" outlineLevel="0" collapsed="false">
      <c r="A92" s="178"/>
      <c r="B92" s="200" t="s">
        <v>220</v>
      </c>
      <c r="C92" s="201" t="n">
        <v>14</v>
      </c>
      <c r="D92" s="202"/>
      <c r="E92" s="203"/>
      <c r="G92" s="155"/>
    </row>
    <row r="93" customFormat="false" ht="14.9" hidden="false" customHeight="false" outlineLevel="0" collapsed="false">
      <c r="A93" s="178"/>
      <c r="B93" s="200" t="s">
        <v>221</v>
      </c>
      <c r="C93" s="204" t="n">
        <v>22</v>
      </c>
      <c r="D93" s="201" t="n">
        <f aca="false">C92*C93</f>
        <v>308</v>
      </c>
      <c r="E93" s="203"/>
      <c r="G93" s="155"/>
    </row>
    <row r="94" customFormat="false" ht="15" hidden="false" customHeight="false" outlineLevel="0" collapsed="false">
      <c r="A94" s="178"/>
      <c r="B94" s="205" t="s">
        <v>218</v>
      </c>
      <c r="C94" s="206" t="n">
        <v>0.2</v>
      </c>
      <c r="D94" s="201" t="n">
        <f aca="false">D93*C94</f>
        <v>61.6</v>
      </c>
      <c r="E94" s="203"/>
      <c r="F94" s="166"/>
      <c r="G94" s="167"/>
      <c r="H94" s="167"/>
    </row>
    <row r="95" customFormat="false" ht="15" hidden="false" customHeight="true" outlineLevel="0" collapsed="false">
      <c r="A95" s="178" t="s">
        <v>158</v>
      </c>
      <c r="B95" s="207" t="s">
        <v>222</v>
      </c>
      <c r="C95" s="207"/>
      <c r="D95" s="207"/>
      <c r="E95" s="180"/>
      <c r="F95" s="166"/>
      <c r="G95" s="167"/>
      <c r="H95" s="167"/>
    </row>
    <row r="96" customFormat="false" ht="15" hidden="false" customHeight="true" outlineLevel="0" collapsed="false">
      <c r="A96" s="178" t="s">
        <v>161</v>
      </c>
      <c r="B96" s="207" t="s">
        <v>223</v>
      </c>
      <c r="C96" s="207"/>
      <c r="D96" s="207"/>
      <c r="E96" s="165"/>
      <c r="F96" s="208"/>
      <c r="G96" s="167"/>
      <c r="H96" s="167"/>
    </row>
    <row r="97" customFormat="false" ht="15" hidden="false" customHeight="false" outlineLevel="0" collapsed="false">
      <c r="A97" s="178" t="s">
        <v>185</v>
      </c>
      <c r="B97" s="209" t="s">
        <v>224</v>
      </c>
      <c r="C97" s="209"/>
      <c r="D97" s="210"/>
      <c r="E97" s="165"/>
      <c r="F97" s="166"/>
      <c r="G97" s="167"/>
      <c r="H97" s="167"/>
    </row>
    <row r="98" customFormat="false" ht="15.75" hidden="false" customHeight="true" outlineLevel="0" collapsed="false">
      <c r="A98" s="163" t="s">
        <v>206</v>
      </c>
      <c r="B98" s="164" t="s">
        <v>225</v>
      </c>
      <c r="C98" s="164"/>
      <c r="D98" s="164"/>
      <c r="E98" s="211" t="n">
        <v>10.62</v>
      </c>
    </row>
    <row r="99" customFormat="false" ht="15.75" hidden="false" customHeight="true" outlineLevel="0" collapsed="false">
      <c r="A99" s="163" t="s">
        <v>187</v>
      </c>
      <c r="B99" s="164" t="s">
        <v>188</v>
      </c>
      <c r="C99" s="164"/>
      <c r="D99" s="164"/>
      <c r="E99" s="170"/>
    </row>
    <row r="100" customFormat="false" ht="15.75" hidden="false" customHeight="true" outlineLevel="0" collapsed="false">
      <c r="A100" s="212" t="s">
        <v>14</v>
      </c>
      <c r="B100" s="212"/>
      <c r="C100" s="212"/>
      <c r="D100" s="212"/>
      <c r="E100" s="172" t="n">
        <f aca="false">E86+E91+E98</f>
        <v>391.6936</v>
      </c>
    </row>
    <row r="102" customFormat="false" ht="34.5" hidden="false" customHeight="true" outlineLevel="0" collapsed="false">
      <c r="A102" s="213" t="s">
        <v>226</v>
      </c>
      <c r="B102" s="213"/>
      <c r="C102" s="213"/>
      <c r="D102" s="213"/>
      <c r="E102" s="213"/>
    </row>
    <row r="104" customFormat="false" ht="15" hidden="false" customHeight="false" outlineLevel="0" collapsed="false">
      <c r="A104" s="177" t="s">
        <v>227</v>
      </c>
      <c r="B104" s="177"/>
      <c r="C104" s="177"/>
    </row>
    <row r="106" customFormat="false" ht="15" hidden="false" customHeight="false" outlineLevel="0" collapsed="false">
      <c r="A106" s="161" t="n">
        <v>2</v>
      </c>
      <c r="B106" s="162" t="s">
        <v>228</v>
      </c>
      <c r="C106" s="162" t="s">
        <v>182</v>
      </c>
    </row>
    <row r="107" customFormat="false" ht="15" hidden="false" customHeight="false" outlineLevel="0" collapsed="false">
      <c r="A107" s="163" t="s">
        <v>192</v>
      </c>
      <c r="B107" s="168" t="s">
        <v>193</v>
      </c>
      <c r="C107" s="165" t="n">
        <f aca="false">D61</f>
        <v>451.653222222222</v>
      </c>
    </row>
    <row r="108" customFormat="false" ht="15" hidden="false" customHeight="false" outlineLevel="0" collapsed="false">
      <c r="A108" s="163" t="s">
        <v>198</v>
      </c>
      <c r="B108" s="168" t="s">
        <v>199</v>
      </c>
      <c r="C108" s="165" t="n">
        <f aca="false">D77</f>
        <v>1020.99436977778</v>
      </c>
    </row>
    <row r="109" customFormat="false" ht="15" hidden="false" customHeight="false" outlineLevel="0" collapsed="false">
      <c r="A109" s="163" t="s">
        <v>212</v>
      </c>
      <c r="B109" s="168" t="s">
        <v>213</v>
      </c>
      <c r="C109" s="165" t="n">
        <f aca="false">E100</f>
        <v>391.6936</v>
      </c>
    </row>
    <row r="110" customFormat="false" ht="15.75" hidden="false" customHeight="true" outlineLevel="0" collapsed="false">
      <c r="A110" s="171" t="s">
        <v>14</v>
      </c>
      <c r="B110" s="171"/>
      <c r="C110" s="172" t="n">
        <f aca="false">SUM(C107:C109)</f>
        <v>1864.341192</v>
      </c>
    </row>
    <row r="111" customFormat="false" ht="15" hidden="false" customHeight="false" outlineLevel="0" collapsed="false">
      <c r="A111" s="214"/>
    </row>
    <row r="113" customFormat="false" ht="15" hidden="false" customHeight="false" outlineLevel="0" collapsed="false">
      <c r="A113" s="160" t="s">
        <v>229</v>
      </c>
      <c r="B113" s="160"/>
      <c r="C113" s="160"/>
    </row>
    <row r="115" customFormat="false" ht="15.75" hidden="false" customHeight="true" outlineLevel="0" collapsed="false">
      <c r="A115" s="161" t="s">
        <v>230</v>
      </c>
      <c r="B115" s="161" t="s">
        <v>231</v>
      </c>
      <c r="C115" s="161"/>
      <c r="D115" s="162" t="s">
        <v>182</v>
      </c>
    </row>
    <row r="116" customFormat="false" ht="14.85" hidden="false" customHeight="true" outlineLevel="0" collapsed="false">
      <c r="A116" s="163" t="s">
        <v>152</v>
      </c>
      <c r="B116" s="215" t="s">
        <v>232</v>
      </c>
      <c r="C116" s="215"/>
      <c r="D116" s="165" t="n">
        <f aca="false">'CUSTO POR TRABALHADOR'!D133</f>
        <v>283.594076666667</v>
      </c>
      <c r="E116" s="166"/>
      <c r="F116" s="167"/>
      <c r="G116" s="167"/>
    </row>
    <row r="117" customFormat="false" ht="14.85" hidden="false" customHeight="true" outlineLevel="0" collapsed="false">
      <c r="A117" s="163" t="s">
        <v>155</v>
      </c>
      <c r="B117" s="215" t="s">
        <v>233</v>
      </c>
      <c r="C117" s="215"/>
      <c r="D117" s="165" t="n">
        <f aca="false">8%*D116</f>
        <v>22.6875261333333</v>
      </c>
      <c r="E117" s="166"/>
      <c r="F117" s="167"/>
      <c r="G117" s="167"/>
    </row>
    <row r="118" customFormat="false" ht="14.85" hidden="false" customHeight="true" outlineLevel="0" collapsed="false">
      <c r="A118" s="163" t="s">
        <v>158</v>
      </c>
      <c r="B118" s="215" t="s">
        <v>234</v>
      </c>
      <c r="C118" s="215"/>
      <c r="D118" s="165" t="n">
        <f aca="false">'CUSTO POR TRABALHADOR'!D137</f>
        <v>88.7821191111111</v>
      </c>
      <c r="E118" s="166"/>
      <c r="F118" s="167"/>
      <c r="G118" s="167"/>
    </row>
    <row r="119" customFormat="false" ht="14.85" hidden="false" customHeight="true" outlineLevel="0" collapsed="false">
      <c r="A119" s="163" t="s">
        <v>161</v>
      </c>
      <c r="B119" s="215" t="s">
        <v>235</v>
      </c>
      <c r="C119" s="215"/>
      <c r="D119" s="165" t="n">
        <f aca="false">'CUSTO POR TRABALHADOR'!D147</f>
        <v>156.614999333333</v>
      </c>
      <c r="E119" s="166"/>
      <c r="F119" s="167"/>
      <c r="G119" s="167"/>
    </row>
    <row r="120" customFormat="false" ht="14.85" hidden="false" customHeight="true" outlineLevel="0" collapsed="false">
      <c r="A120" s="163" t="s">
        <v>185</v>
      </c>
      <c r="B120" s="215" t="s">
        <v>236</v>
      </c>
      <c r="C120" s="215"/>
      <c r="D120" s="165" t="n">
        <f aca="false">C77*D119</f>
        <v>57.6343197546667</v>
      </c>
      <c r="E120" s="216"/>
      <c r="F120" s="217"/>
      <c r="G120" s="217"/>
    </row>
    <row r="121" customFormat="false" ht="14.85" hidden="false" customHeight="true" outlineLevel="0" collapsed="false">
      <c r="A121" s="163" t="s">
        <v>206</v>
      </c>
      <c r="B121" s="215" t="s">
        <v>237</v>
      </c>
      <c r="C121" s="215"/>
      <c r="D121" s="165" t="n">
        <f aca="false">'CUSTO POR TRABALHADOR'!D151</f>
        <v>88.7821191111111</v>
      </c>
      <c r="E121" s="216"/>
      <c r="F121" s="217"/>
      <c r="G121" s="217"/>
    </row>
    <row r="122" customFormat="false" ht="15.75" hidden="false" customHeight="true" outlineLevel="0" collapsed="false">
      <c r="A122" s="171" t="s">
        <v>14</v>
      </c>
      <c r="B122" s="171"/>
      <c r="C122" s="171"/>
      <c r="D122" s="172" t="n">
        <f aca="false">SUM(D116:D121)</f>
        <v>698.095160110222</v>
      </c>
    </row>
    <row r="125" customFormat="false" ht="15" hidden="false" customHeight="false" outlineLevel="0" collapsed="false">
      <c r="A125" s="160" t="s">
        <v>238</v>
      </c>
      <c r="B125" s="160"/>
      <c r="C125" s="160"/>
    </row>
    <row r="127" customFormat="false" ht="62.45" hidden="false" customHeight="true" outlineLevel="0" collapsed="false">
      <c r="A127" s="218" t="s">
        <v>239</v>
      </c>
      <c r="B127" s="218"/>
      <c r="C127" s="218"/>
    </row>
    <row r="129" customFormat="false" ht="15" hidden="false" customHeight="false" outlineLevel="0" collapsed="false">
      <c r="A129" s="177" t="s">
        <v>240</v>
      </c>
      <c r="B129" s="177"/>
      <c r="C129" s="177"/>
    </row>
    <row r="130" customFormat="false" ht="15" hidden="false" customHeight="false" outlineLevel="0" collapsed="false">
      <c r="A130" s="176"/>
    </row>
    <row r="131" customFormat="false" ht="15.75" hidden="false" customHeight="true" outlineLevel="0" collapsed="false">
      <c r="A131" s="161" t="s">
        <v>241</v>
      </c>
      <c r="B131" s="161" t="s">
        <v>242</v>
      </c>
      <c r="C131" s="161"/>
      <c r="D131" s="162" t="s">
        <v>182</v>
      </c>
    </row>
    <row r="132" customFormat="false" ht="14.85" hidden="false" customHeight="true" outlineLevel="0" collapsed="false">
      <c r="A132" s="163" t="s">
        <v>152</v>
      </c>
      <c r="B132" s="168" t="s">
        <v>100</v>
      </c>
      <c r="C132" s="168"/>
      <c r="D132" s="165" t="n">
        <f aca="false">(D49+C110+D122)*9.075%</f>
        <v>443.334109954003</v>
      </c>
    </row>
    <row r="133" customFormat="false" ht="14.85" hidden="false" customHeight="true" outlineLevel="0" collapsed="false">
      <c r="A133" s="163" t="s">
        <v>155</v>
      </c>
      <c r="B133" s="168" t="s">
        <v>242</v>
      </c>
      <c r="C133" s="168"/>
      <c r="D133" s="165" t="n">
        <f aca="false">(D49+C110+D122)*1.66%</f>
        <v>81.0947242450297</v>
      </c>
      <c r="E133" s="216"/>
      <c r="F133" s="217"/>
      <c r="G133" s="217"/>
    </row>
    <row r="134" customFormat="false" ht="14.85" hidden="false" customHeight="true" outlineLevel="0" collapsed="false">
      <c r="A134" s="163" t="s">
        <v>158</v>
      </c>
      <c r="B134" s="168" t="s">
        <v>243</v>
      </c>
      <c r="C134" s="168"/>
      <c r="D134" s="165" t="n">
        <f aca="false">(D49+C110+D122)*0.08%</f>
        <v>3.90817948168818</v>
      </c>
      <c r="E134" s="166"/>
      <c r="F134" s="167"/>
      <c r="G134" s="167"/>
    </row>
    <row r="135" customFormat="false" ht="14.85" hidden="false" customHeight="true" outlineLevel="0" collapsed="false">
      <c r="A135" s="163" t="s">
        <v>161</v>
      </c>
      <c r="B135" s="168" t="s">
        <v>244</v>
      </c>
      <c r="C135" s="168"/>
      <c r="D135" s="165" t="n">
        <f aca="false">(D49+C110+D122)*0.27%</f>
        <v>13.1901057506976</v>
      </c>
      <c r="E135" s="166"/>
      <c r="F135" s="167"/>
      <c r="G135" s="167"/>
    </row>
    <row r="136" customFormat="false" ht="14.85" hidden="false" customHeight="true" outlineLevel="0" collapsed="false">
      <c r="A136" s="163" t="s">
        <v>185</v>
      </c>
      <c r="B136" s="168" t="s">
        <v>245</v>
      </c>
      <c r="C136" s="168"/>
      <c r="D136" s="165" t="n">
        <f aca="false">(D49+C110+D122)*0.03%</f>
        <v>1.46556730563307</v>
      </c>
      <c r="E136" s="166"/>
      <c r="F136" s="167"/>
      <c r="G136" s="167"/>
    </row>
    <row r="137" customFormat="false" ht="14.85" hidden="false" customHeight="true" outlineLevel="0" collapsed="false">
      <c r="A137" s="163" t="s">
        <v>206</v>
      </c>
      <c r="B137" s="168" t="s">
        <v>246</v>
      </c>
      <c r="C137" s="168"/>
      <c r="D137" s="165" t="n">
        <f aca="false">(D49+C110+D122)*1.66%</f>
        <v>81.0947242450297</v>
      </c>
      <c r="E137" s="166"/>
      <c r="F137" s="167"/>
      <c r="G137" s="167"/>
    </row>
    <row r="138" customFormat="false" ht="14.85" hidden="false" customHeight="true" outlineLevel="0" collapsed="false">
      <c r="A138" s="163" t="s">
        <v>187</v>
      </c>
      <c r="B138" s="168" t="s">
        <v>188</v>
      </c>
      <c r="C138" s="168"/>
      <c r="D138" s="170"/>
    </row>
    <row r="139" customFormat="false" ht="15.75" hidden="false" customHeight="true" outlineLevel="0" collapsed="false">
      <c r="A139" s="219" t="s">
        <v>247</v>
      </c>
      <c r="B139" s="219"/>
      <c r="C139" s="219"/>
      <c r="D139" s="165" t="n">
        <f aca="false">D137+D136+D135+D134+D133+D132</f>
        <v>624.087410982081</v>
      </c>
    </row>
    <row r="140" customFormat="false" ht="14.85" hidden="false" customHeight="true" outlineLevel="0" collapsed="false">
      <c r="A140" s="220" t="s">
        <v>207</v>
      </c>
      <c r="B140" s="168" t="s">
        <v>248</v>
      </c>
      <c r="C140" s="168"/>
      <c r="D140" s="165" t="n">
        <f aca="false">C77*D139</f>
        <v>229.664167241406</v>
      </c>
    </row>
    <row r="141" customFormat="false" ht="15.75" hidden="false" customHeight="true" outlineLevel="0" collapsed="false">
      <c r="A141" s="171" t="s">
        <v>208</v>
      </c>
      <c r="B141" s="171"/>
      <c r="C141" s="171"/>
      <c r="D141" s="172" t="n">
        <f aca="false">D139+D140</f>
        <v>853.751578223487</v>
      </c>
    </row>
    <row r="143" customFormat="false" ht="36.75" hidden="false" customHeight="true" outlineLevel="0" collapsed="false">
      <c r="A143" s="221" t="s">
        <v>249</v>
      </c>
      <c r="B143" s="221"/>
      <c r="C143" s="221"/>
      <c r="D143" s="221"/>
    </row>
    <row r="145" customFormat="false" ht="15" hidden="false" customHeight="false" outlineLevel="0" collapsed="false">
      <c r="A145" s="177" t="s">
        <v>250</v>
      </c>
      <c r="B145" s="177"/>
      <c r="C145" s="177"/>
    </row>
    <row r="146" customFormat="false" ht="15" hidden="false" customHeight="false" outlineLevel="0" collapsed="false">
      <c r="A146" s="176"/>
    </row>
    <row r="147" customFormat="false" ht="15.75" hidden="false" customHeight="true" outlineLevel="0" collapsed="false">
      <c r="A147" s="161" t="n">
        <v>4</v>
      </c>
      <c r="B147" s="161" t="s">
        <v>251</v>
      </c>
      <c r="C147" s="161"/>
      <c r="D147" s="162" t="s">
        <v>182</v>
      </c>
    </row>
    <row r="148" customFormat="false" ht="15" hidden="false" customHeight="false" outlineLevel="0" collapsed="false">
      <c r="A148" s="163" t="s">
        <v>241</v>
      </c>
      <c r="B148" s="168" t="s">
        <v>242</v>
      </c>
      <c r="C148" s="186"/>
      <c r="D148" s="222" t="n">
        <f aca="false">D141</f>
        <v>853.751578223487</v>
      </c>
    </row>
    <row r="149" customFormat="false" ht="15.75" hidden="false" customHeight="true" outlineLevel="0" collapsed="false">
      <c r="A149" s="171" t="s">
        <v>14</v>
      </c>
      <c r="B149" s="171"/>
      <c r="C149" s="189"/>
      <c r="D149" s="223" t="n">
        <f aca="false">D148</f>
        <v>853.751578223487</v>
      </c>
    </row>
    <row r="152" customFormat="false" ht="15" hidden="false" customHeight="false" outlineLevel="0" collapsed="false">
      <c r="A152" s="160" t="s">
        <v>252</v>
      </c>
      <c r="B152" s="160"/>
      <c r="C152" s="160"/>
    </row>
    <row r="154" customFormat="false" ht="15" hidden="false" customHeight="false" outlineLevel="0" collapsed="false">
      <c r="A154" s="161" t="n">
        <v>5</v>
      </c>
      <c r="B154" s="224" t="s">
        <v>141</v>
      </c>
      <c r="C154" s="162" t="s">
        <v>182</v>
      </c>
    </row>
    <row r="155" customFormat="false" ht="15" hidden="false" customHeight="false" outlineLevel="0" collapsed="false">
      <c r="A155" s="163" t="s">
        <v>152</v>
      </c>
      <c r="B155" s="168" t="s">
        <v>253</v>
      </c>
      <c r="C155" s="165" t="n">
        <f aca="false">'CUSTO POR TRABALHADOR'!D234</f>
        <v>235.546801817055</v>
      </c>
      <c r="D155" s="166"/>
      <c r="E155" s="167"/>
      <c r="F155" s="167"/>
    </row>
    <row r="156" customFormat="false" ht="15" hidden="false" customHeight="false" outlineLevel="0" collapsed="false">
      <c r="A156" s="163" t="s">
        <v>155</v>
      </c>
      <c r="B156" s="168" t="s">
        <v>254</v>
      </c>
      <c r="C156" s="165"/>
      <c r="D156" s="216"/>
      <c r="E156" s="217"/>
      <c r="F156" s="217"/>
    </row>
    <row r="157" customFormat="false" ht="15" hidden="false" customHeight="false" outlineLevel="0" collapsed="false">
      <c r="A157" s="163" t="s">
        <v>158</v>
      </c>
      <c r="B157" s="168" t="s">
        <v>255</v>
      </c>
      <c r="C157" s="165"/>
      <c r="D157" s="216"/>
      <c r="E157" s="217"/>
      <c r="F157" s="217"/>
    </row>
    <row r="158" customFormat="false" ht="15" hidden="false" customHeight="false" outlineLevel="0" collapsed="false">
      <c r="A158" s="163" t="s">
        <v>161</v>
      </c>
      <c r="B158" s="168" t="s">
        <v>188</v>
      </c>
      <c r="C158" s="165"/>
    </row>
    <row r="159" customFormat="false" ht="15.75" hidden="false" customHeight="true" outlineLevel="0" collapsed="false">
      <c r="A159" s="171" t="s">
        <v>208</v>
      </c>
      <c r="B159" s="171"/>
      <c r="C159" s="172" t="n">
        <f aca="false">SUM(C155:C158)</f>
        <v>235.546801817055</v>
      </c>
    </row>
    <row r="161" customFormat="false" ht="14.9" hidden="false" customHeight="false" outlineLevel="0" collapsed="false">
      <c r="A161" s="225" t="s">
        <v>256</v>
      </c>
      <c r="B161" s="225"/>
      <c r="C161" s="225"/>
    </row>
    <row r="163" customFormat="false" ht="15" hidden="false" customHeight="false" outlineLevel="0" collapsed="false">
      <c r="A163" s="160" t="s">
        <v>257</v>
      </c>
      <c r="B163" s="160"/>
      <c r="C163" s="160"/>
    </row>
    <row r="165" customFormat="false" ht="15" hidden="false" customHeight="false" outlineLevel="0" collapsed="false">
      <c r="A165" s="161" t="n">
        <v>6</v>
      </c>
      <c r="B165" s="224" t="s">
        <v>142</v>
      </c>
      <c r="C165" s="162" t="s">
        <v>200</v>
      </c>
      <c r="D165" s="162" t="s">
        <v>182</v>
      </c>
    </row>
    <row r="166" customFormat="false" ht="15" hidden="false" customHeight="false" outlineLevel="0" collapsed="false">
      <c r="A166" s="163" t="s">
        <v>152</v>
      </c>
      <c r="B166" s="168" t="s">
        <v>131</v>
      </c>
      <c r="C166" s="226" t="n">
        <v>0.06</v>
      </c>
      <c r="D166" s="165" t="n">
        <f aca="false">C166*C193</f>
        <v>358.471363929046</v>
      </c>
      <c r="E166" s="166"/>
      <c r="F166" s="167"/>
      <c r="G166" s="167"/>
    </row>
    <row r="167" customFormat="false" ht="15" hidden="false" customHeight="false" outlineLevel="0" collapsed="false">
      <c r="A167" s="163" t="s">
        <v>155</v>
      </c>
      <c r="B167" s="168" t="s">
        <v>133</v>
      </c>
      <c r="C167" s="186" t="n">
        <v>0.0679</v>
      </c>
      <c r="D167" s="165" t="n">
        <f aca="false">((D166+C193))*C167</f>
        <v>430.010299123819</v>
      </c>
      <c r="E167" s="216"/>
      <c r="F167" s="217"/>
      <c r="G167" s="217"/>
    </row>
    <row r="168" customFormat="false" ht="15" hidden="false" customHeight="false" outlineLevel="0" collapsed="false">
      <c r="A168" s="163" t="s">
        <v>158</v>
      </c>
      <c r="B168" s="168" t="s">
        <v>132</v>
      </c>
      <c r="C168" s="186" t="n">
        <f aca="false">C170+C171+C176</f>
        <v>0.0865</v>
      </c>
      <c r="D168" s="165" t="n">
        <f aca="false">D170+D171</f>
        <v>218.070079723503</v>
      </c>
      <c r="E168" s="166"/>
      <c r="F168" s="167"/>
      <c r="G168" s="167"/>
    </row>
    <row r="169" customFormat="false" ht="15" hidden="false" customHeight="false" outlineLevel="0" collapsed="false">
      <c r="A169" s="163"/>
      <c r="B169" s="168" t="s">
        <v>258</v>
      </c>
      <c r="C169" s="186" t="n">
        <f aca="false">C170+C171</f>
        <v>0.0365</v>
      </c>
      <c r="D169" s="227"/>
    </row>
    <row r="170" customFormat="false" ht="15" hidden="false" customHeight="false" outlineLevel="0" collapsed="false">
      <c r="A170" s="163"/>
      <c r="B170" s="168" t="s">
        <v>259</v>
      </c>
      <c r="C170" s="186" t="n">
        <v>0.03</v>
      </c>
      <c r="D170" s="165" t="n">
        <f aca="false">C170*C193</f>
        <v>179.235681964523</v>
      </c>
      <c r="E170" s="166"/>
      <c r="F170" s="167"/>
      <c r="G170" s="167"/>
    </row>
    <row r="171" customFormat="false" ht="15" hidden="false" customHeight="false" outlineLevel="0" collapsed="false">
      <c r="A171" s="163"/>
      <c r="B171" s="168" t="s">
        <v>260</v>
      </c>
      <c r="C171" s="186" t="n">
        <v>0.0065</v>
      </c>
      <c r="D171" s="165" t="n">
        <f aca="false">C171*C193</f>
        <v>38.83439775898</v>
      </c>
      <c r="E171" s="166"/>
      <c r="F171" s="167"/>
      <c r="G171" s="167"/>
    </row>
    <row r="172" customFormat="false" ht="15" hidden="false" customHeight="false" outlineLevel="0" collapsed="false">
      <c r="A172" s="163"/>
      <c r="B172" s="168" t="s">
        <v>261</v>
      </c>
      <c r="C172" s="186"/>
      <c r="D172" s="178"/>
      <c r="E172" s="228"/>
      <c r="F172" s="229"/>
      <c r="G172" s="229"/>
    </row>
    <row r="173" customFormat="false" ht="15" hidden="false" customHeight="false" outlineLevel="0" collapsed="false">
      <c r="A173" s="163"/>
      <c r="B173" s="168" t="s">
        <v>262</v>
      </c>
      <c r="C173" s="186"/>
      <c r="D173" s="163"/>
      <c r="E173" s="228"/>
      <c r="F173" s="229"/>
      <c r="G173" s="229"/>
    </row>
    <row r="174" customFormat="false" ht="15" hidden="false" customHeight="false" outlineLevel="0" collapsed="false">
      <c r="A174" s="163"/>
      <c r="B174" s="168"/>
      <c r="C174" s="170"/>
      <c r="D174" s="170"/>
    </row>
    <row r="175" customFormat="false" ht="15" hidden="false" customHeight="false" outlineLevel="0" collapsed="false">
      <c r="A175" s="163"/>
      <c r="B175" s="168" t="s">
        <v>263</v>
      </c>
      <c r="C175" s="170"/>
      <c r="D175" s="170"/>
    </row>
    <row r="176" customFormat="false" ht="15" hidden="false" customHeight="false" outlineLevel="0" collapsed="false">
      <c r="A176" s="163"/>
      <c r="B176" s="168" t="s">
        <v>264</v>
      </c>
      <c r="C176" s="226" t="n">
        <v>0.05</v>
      </c>
      <c r="D176" s="227"/>
    </row>
    <row r="177" customFormat="false" ht="15" hidden="false" customHeight="false" outlineLevel="0" collapsed="false">
      <c r="A177" s="178"/>
      <c r="B177" s="168" t="s">
        <v>265</v>
      </c>
      <c r="C177" s="226" t="n">
        <v>0.05</v>
      </c>
      <c r="D177" s="165" t="n">
        <f aca="false">C177*C193</f>
        <v>298.726136607538</v>
      </c>
    </row>
    <row r="178" customFormat="false" ht="15" hidden="false" customHeight="false" outlineLevel="0" collapsed="false">
      <c r="A178" s="163"/>
      <c r="B178" s="168"/>
      <c r="C178" s="170"/>
      <c r="D178" s="170"/>
    </row>
    <row r="179" customFormat="false" ht="15" hidden="false" customHeight="false" outlineLevel="0" collapsed="false">
      <c r="A179" s="163"/>
      <c r="B179" s="168"/>
      <c r="C179" s="170"/>
      <c r="D179" s="170"/>
    </row>
    <row r="180" customFormat="false" ht="15.75" hidden="false" customHeight="true" outlineLevel="0" collapsed="false">
      <c r="A180" s="171" t="s">
        <v>208</v>
      </c>
      <c r="B180" s="171"/>
      <c r="C180" s="189" t="n">
        <f aca="false">C166+C167+C168</f>
        <v>0.2144</v>
      </c>
      <c r="D180" s="230" t="n">
        <v>818.59</v>
      </c>
    </row>
    <row r="182" customFormat="false" ht="33.6" hidden="false" customHeight="true" outlineLevel="0" collapsed="false">
      <c r="A182" s="213" t="s">
        <v>266</v>
      </c>
      <c r="B182" s="213"/>
      <c r="C182" s="213"/>
      <c r="D182" s="213"/>
    </row>
    <row r="185" customFormat="false" ht="15" hidden="false" customHeight="false" outlineLevel="0" collapsed="false">
      <c r="A185" s="160" t="s">
        <v>267</v>
      </c>
      <c r="B185" s="160"/>
      <c r="C185" s="160"/>
    </row>
    <row r="187" customFormat="false" ht="30" hidden="false" customHeight="false" outlineLevel="0" collapsed="false">
      <c r="A187" s="161"/>
      <c r="B187" s="162" t="s">
        <v>268</v>
      </c>
      <c r="C187" s="162" t="s">
        <v>182</v>
      </c>
    </row>
    <row r="188" customFormat="false" ht="15" hidden="false" customHeight="false" outlineLevel="0" collapsed="false">
      <c r="A188" s="231" t="s">
        <v>152</v>
      </c>
      <c r="B188" s="168" t="s">
        <v>180</v>
      </c>
      <c r="C188" s="232" t="n">
        <f aca="false">D49</f>
        <v>2322.788</v>
      </c>
    </row>
    <row r="189" customFormat="false" ht="30" hidden="false" customHeight="false" outlineLevel="0" collapsed="false">
      <c r="A189" s="231" t="s">
        <v>155</v>
      </c>
      <c r="B189" s="168" t="s">
        <v>190</v>
      </c>
      <c r="C189" s="232" t="n">
        <f aca="false">C110</f>
        <v>1864.341192</v>
      </c>
    </row>
    <row r="190" customFormat="false" ht="15" hidden="false" customHeight="false" outlineLevel="0" collapsed="false">
      <c r="A190" s="231" t="s">
        <v>158</v>
      </c>
      <c r="B190" s="168" t="s">
        <v>229</v>
      </c>
      <c r="C190" s="232" t="n">
        <f aca="false">D122</f>
        <v>698.095160110222</v>
      </c>
    </row>
    <row r="191" customFormat="false" ht="15" hidden="false" customHeight="false" outlineLevel="0" collapsed="false">
      <c r="A191" s="231" t="s">
        <v>161</v>
      </c>
      <c r="B191" s="168" t="s">
        <v>238</v>
      </c>
      <c r="C191" s="232" t="n">
        <f aca="false">D149</f>
        <v>853.751578223487</v>
      </c>
    </row>
    <row r="192" customFormat="false" ht="15" hidden="false" customHeight="false" outlineLevel="0" collapsed="false">
      <c r="A192" s="231" t="s">
        <v>185</v>
      </c>
      <c r="B192" s="168" t="s">
        <v>252</v>
      </c>
      <c r="C192" s="232" t="n">
        <f aca="false">C159</f>
        <v>235.546801817055</v>
      </c>
    </row>
    <row r="193" customFormat="false" ht="15.75" hidden="false" customHeight="true" outlineLevel="0" collapsed="false">
      <c r="A193" s="233" t="s">
        <v>269</v>
      </c>
      <c r="B193" s="233"/>
      <c r="C193" s="232" t="n">
        <f aca="false">C188+C189+C190+C191+C192</f>
        <v>5974.52273215076</v>
      </c>
    </row>
    <row r="194" customFormat="false" ht="15" hidden="false" customHeight="false" outlineLevel="0" collapsed="false">
      <c r="A194" s="231" t="s">
        <v>206</v>
      </c>
      <c r="B194" s="168" t="s">
        <v>270</v>
      </c>
      <c r="C194" s="232" t="n">
        <f aca="false">D180</f>
        <v>818.59</v>
      </c>
    </row>
    <row r="195" customFormat="false" ht="15.75" hidden="false" customHeight="true" outlineLevel="0" collapsed="false">
      <c r="A195" s="233" t="s">
        <v>271</v>
      </c>
      <c r="B195" s="233"/>
      <c r="C195" s="232" t="n">
        <f aca="false">C193+C194</f>
        <v>6793.11273215077</v>
      </c>
    </row>
    <row r="197" customFormat="false" ht="15" hidden="false" customHeight="false" outlineLevel="0" collapsed="false">
      <c r="A197" s="234"/>
    </row>
    <row r="199" customFormat="false" ht="68.25" hidden="false" customHeight="true" outlineLevel="0" collapsed="false">
      <c r="A199" s="235"/>
      <c r="B199" s="173"/>
      <c r="C199" s="235"/>
      <c r="D199" s="235"/>
      <c r="E199" s="235"/>
      <c r="F199" s="236"/>
    </row>
    <row r="200" customFormat="false" ht="15" hidden="false" customHeight="false" outlineLevel="0" collapsed="false">
      <c r="A200" s="237"/>
      <c r="B200" s="238"/>
      <c r="C200" s="155"/>
      <c r="D200" s="238"/>
      <c r="E200" s="155"/>
      <c r="F200" s="238"/>
    </row>
    <row r="201" customFormat="false" ht="15" hidden="false" customHeight="false" outlineLevel="0" collapsed="false">
      <c r="A201" s="239"/>
      <c r="B201" s="155"/>
      <c r="C201" s="155"/>
      <c r="D201" s="155"/>
      <c r="E201" s="155"/>
      <c r="F201" s="155"/>
    </row>
    <row r="202" customFormat="false" ht="15" hidden="false" customHeight="false" outlineLevel="0" collapsed="false">
      <c r="A202" s="155"/>
      <c r="B202" s="240"/>
      <c r="C202" s="240"/>
      <c r="D202" s="240"/>
      <c r="E202" s="240"/>
      <c r="F202" s="238"/>
    </row>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77">
    <mergeCell ref="A1:D1"/>
    <mergeCell ref="A2:D2"/>
    <mergeCell ref="A3:D3"/>
    <mergeCell ref="A12:C12"/>
    <mergeCell ref="A19:D19"/>
    <mergeCell ref="A21:B21"/>
    <mergeCell ref="A25:C25"/>
    <mergeCell ref="A26:C26"/>
    <mergeCell ref="A27:C27"/>
    <mergeCell ref="A29:C29"/>
    <mergeCell ref="A37:C37"/>
    <mergeCell ref="A40:C40"/>
    <mergeCell ref="B43:C43"/>
    <mergeCell ref="A49:C49"/>
    <mergeCell ref="A51:D51"/>
    <mergeCell ref="A54:D54"/>
    <mergeCell ref="A56:D56"/>
    <mergeCell ref="B58:C58"/>
    <mergeCell ref="B59:C59"/>
    <mergeCell ref="B60:C60"/>
    <mergeCell ref="A61:C61"/>
    <mergeCell ref="A63:D63"/>
    <mergeCell ref="A66:D66"/>
    <mergeCell ref="A77:B77"/>
    <mergeCell ref="A79:D79"/>
    <mergeCell ref="A81:D81"/>
    <mergeCell ref="A83:C83"/>
    <mergeCell ref="B85:D85"/>
    <mergeCell ref="A86:A90"/>
    <mergeCell ref="B86:D86"/>
    <mergeCell ref="A91:A94"/>
    <mergeCell ref="B91:D91"/>
    <mergeCell ref="B95:D95"/>
    <mergeCell ref="B96:D96"/>
    <mergeCell ref="B98:D98"/>
    <mergeCell ref="B99:D99"/>
    <mergeCell ref="A100:D100"/>
    <mergeCell ref="A102:E102"/>
    <mergeCell ref="A104:C104"/>
    <mergeCell ref="A110:B110"/>
    <mergeCell ref="A113:C113"/>
    <mergeCell ref="B115:C115"/>
    <mergeCell ref="B116:C116"/>
    <mergeCell ref="B117:C117"/>
    <mergeCell ref="B118:C118"/>
    <mergeCell ref="B119:C119"/>
    <mergeCell ref="B120:C120"/>
    <mergeCell ref="B121:C121"/>
    <mergeCell ref="A122:C122"/>
    <mergeCell ref="A125:C125"/>
    <mergeCell ref="A127:C127"/>
    <mergeCell ref="A129:C129"/>
    <mergeCell ref="B131:C131"/>
    <mergeCell ref="B132:C132"/>
    <mergeCell ref="B133:C133"/>
    <mergeCell ref="B134:C134"/>
    <mergeCell ref="B135:C135"/>
    <mergeCell ref="B136:C136"/>
    <mergeCell ref="B137:C137"/>
    <mergeCell ref="B138:C138"/>
    <mergeCell ref="A139:C139"/>
    <mergeCell ref="B140:C140"/>
    <mergeCell ref="A141:C141"/>
    <mergeCell ref="A143:D143"/>
    <mergeCell ref="A145:C145"/>
    <mergeCell ref="B147:C147"/>
    <mergeCell ref="A149:B149"/>
    <mergeCell ref="A152:C152"/>
    <mergeCell ref="A159:B159"/>
    <mergeCell ref="A161:C161"/>
    <mergeCell ref="A163:C163"/>
    <mergeCell ref="A180:B180"/>
    <mergeCell ref="A182:D182"/>
    <mergeCell ref="A185:C185"/>
    <mergeCell ref="A193:B193"/>
    <mergeCell ref="A195:B195"/>
    <mergeCell ref="B202:E202"/>
  </mergeCells>
  <printOptions headings="false" gridLines="false" gridLinesSet="true" horizontalCentered="false" verticalCentered="false"/>
  <pageMargins left="0.511805555555555" right="0.511805555555555" top="0.7875" bottom="0.945138888888889" header="0.511805555555555" footer="0.7875"/>
  <pageSetup paperSize="9" scale="51"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Roman,Regular"&amp;12Página &amp;P, &amp;A</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609375" defaultRowHeight="15" zeroHeight="false" outlineLevelRow="0" outlineLevelCol="0"/>
  <cols>
    <col collapsed="false" customWidth="true" hidden="false" outlineLevel="0" max="1" min="1" style="0" width="32.94"/>
    <col collapsed="false" customWidth="true" hidden="false" outlineLevel="0" max="2" min="2" style="0" width="21.28"/>
    <col collapsed="false" customWidth="true" hidden="false" outlineLevel="0" max="3" min="3" style="0" width="18.14"/>
    <col collapsed="false" customWidth="true" hidden="false" outlineLevel="0" max="4" min="4" style="0" width="20.49"/>
    <col collapsed="false" customWidth="true" hidden="false" outlineLevel="0" max="5" min="5" style="0" width="10.38"/>
    <col collapsed="false" customWidth="true" hidden="false" outlineLevel="0" max="6" min="6" style="0" width="15.3"/>
  </cols>
  <sheetData>
    <row r="1" customFormat="false" ht="15" hidden="false" customHeight="false" outlineLevel="0" collapsed="false">
      <c r="A1" s="241" t="s">
        <v>272</v>
      </c>
      <c r="B1" s="241"/>
      <c r="C1" s="241"/>
      <c r="D1" s="241"/>
      <c r="E1" s="241"/>
      <c r="F1" s="241"/>
    </row>
    <row r="2" customFormat="false" ht="15" hidden="false" customHeight="false" outlineLevel="0" collapsed="false">
      <c r="A2" s="121" t="s">
        <v>273</v>
      </c>
      <c r="B2" s="121"/>
      <c r="C2" s="121"/>
      <c r="D2" s="121"/>
      <c r="E2" s="121"/>
      <c r="F2" s="121"/>
    </row>
    <row r="3" customFormat="false" ht="60" hidden="false" customHeight="false" outlineLevel="0" collapsed="false">
      <c r="A3" s="242" t="s">
        <v>274</v>
      </c>
      <c r="B3" s="242" t="s">
        <v>275</v>
      </c>
      <c r="C3" s="242" t="s">
        <v>276</v>
      </c>
      <c r="D3" s="242" t="s">
        <v>277</v>
      </c>
      <c r="E3" s="242" t="s">
        <v>278</v>
      </c>
      <c r="F3" s="242" t="s">
        <v>279</v>
      </c>
    </row>
    <row r="4" customFormat="false" ht="15" hidden="false" customHeight="false" outlineLevel="0" collapsed="false">
      <c r="A4" s="243" t="s">
        <v>4</v>
      </c>
      <c r="B4" s="244" t="n">
        <f aca="false">ELETRICISTA!C195</f>
        <v>6793.11273215077</v>
      </c>
      <c r="C4" s="156" t="n">
        <v>1</v>
      </c>
      <c r="D4" s="245" t="n">
        <f aca="false">B4*C4</f>
        <v>6793.11273215077</v>
      </c>
      <c r="E4" s="156" t="n">
        <v>1</v>
      </c>
      <c r="F4" s="157" t="n">
        <f aca="false">D4*E4</f>
        <v>6793.11273215077</v>
      </c>
    </row>
    <row r="5" customFormat="false" ht="15" hidden="false" customHeight="false" outlineLevel="0" collapsed="false">
      <c r="A5" s="246"/>
      <c r="B5" s="156"/>
      <c r="C5" s="156"/>
      <c r="D5" s="156"/>
      <c r="E5" s="156"/>
      <c r="F5" s="156"/>
    </row>
    <row r="6" customFormat="false" ht="15" hidden="false" customHeight="false" outlineLevel="0" collapsed="false">
      <c r="A6" s="247" t="s">
        <v>280</v>
      </c>
      <c r="B6" s="247"/>
      <c r="C6" s="247"/>
      <c r="D6" s="247"/>
      <c r="E6" s="247"/>
      <c r="F6" s="248" t="n">
        <f aca="false">F4</f>
        <v>6793.11273215077</v>
      </c>
    </row>
    <row r="7" customFormat="false" ht="15" hidden="false" customHeight="false" outlineLevel="0" collapsed="false">
      <c r="A7" s="247" t="s">
        <v>281</v>
      </c>
      <c r="B7" s="247"/>
      <c r="C7" s="247"/>
      <c r="D7" s="247"/>
      <c r="E7" s="247"/>
      <c r="F7" s="249" t="n">
        <f aca="false">F6*12</f>
        <v>81517.3527858092</v>
      </c>
    </row>
    <row r="1048576" customFormat="false" ht="12.8" hidden="false" customHeight="false" outlineLevel="0" collapsed="false"/>
  </sheetData>
  <mergeCells count="3">
    <mergeCell ref="A1:F1"/>
    <mergeCell ref="A6:E6"/>
    <mergeCell ref="A7:E7"/>
  </mergeCells>
  <printOptions headings="false" gridLines="false" gridLinesSet="true" horizontalCentered="false" verticalCentered="false"/>
  <pageMargins left="0.7875" right="0.7875" top="0.7875" bottom="1.06319444444444" header="0.511805555555555" footer="0.7875"/>
  <pageSetup paperSize="9" scale="87" firstPageNumber="0" fitToWidth="1" fitToHeight="1" pageOrder="downThenOver" orientation="landscape" blackAndWhite="false" draft="false" cellComments="none" useFirstPageNumber="false" horizontalDpi="300" verticalDpi="300" copies="1"/>
  <headerFooter differentFirst="false" differentOddEven="false">
    <oddHeader/>
    <oddFooter>&amp;C&amp;"Times New Roman,Regular"&amp;12&amp;A</oddFooter>
  </headerFooter>
</worksheet>
</file>

<file path=docProps/app.xml><?xml version="1.0" encoding="utf-8"?>
<Properties xmlns="http://schemas.openxmlformats.org/officeDocument/2006/extended-properties" xmlns:vt="http://schemas.openxmlformats.org/officeDocument/2006/docPropsVTypes">
  <Template/>
  <TotalTime>1130</TotalTime>
  <Application>LibreOffice/6.4.2.2$Linux_X86_64 LibreOffice_project/470efa65018866d4eccd0320fc85de07297c8d71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2018-01-23T19:35:16Z</dcterms:created>
  <dc:creator>Maria Arcangela Silva Casagrande</dc:creator>
  <dc:description/>
  <dc:language>pt-BR</dc:language>
  <cp:lastModifiedBy/>
  <dcterms:modified xsi:type="dcterms:W3CDTF">2020-04-02T08:57:24Z</dcterms:modified>
  <cp:revision>113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