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app.xml" ContentType="application/vnd.openxmlformats-officedocument.extended-properties+xml"/>
  <Override PartName="/docProps/custom.xml" ContentType="application/vnd.openxmlformats-officedocument.custom-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drawings/vmlDrawing1.vml" ContentType="application/vnd.openxmlformats-officedocument.vmlDrawing"/>
  <Override PartName="/xl/worksheets/_rels/sheet1.xml.rels" ContentType="application/vnd.openxmlformats-package.relationship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book.xml" ContentType="application/vnd.openxmlformats-officedocument.spreadsheetml.sheet.main+xml"/>
  <Override PartName="/xl/comments1.xml" ContentType="application/vnd.openxmlformats-officedocument.spreadsheetml.comments+xml"/>
  <Override PartName="/xl/styles.xml" ContentType="application/vnd.openxmlformats-officedocument.spreadsheetml.styl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CUSTO POR TRABALHADOR" sheetId="1" state="visible" r:id="rId2"/>
    <sheet name="ELETRICISTA" sheetId="2" state="visible" r:id="rId3"/>
    <sheet name="QUADRO RESUMO" sheetId="3" state="visible" r:id="rId4"/>
  </sheets>
  <definedNames>
    <definedName function="false" hidden="false" localSheetId="0" name="_xlnm.Print_Area" vbProcedure="false">'CUSTO POR TRABALHADOR'!$A$1:$E$259</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21" authorId="0">
      <text>
        <r>
          <rPr>
            <sz val="11"/>
            <color rgb="FF000000"/>
            <rFont val="Calibri"/>
            <family val="2"/>
            <charset val="1"/>
          </rPr>
          <t xml:space="preserve">Seges: </t>
        </r>
        <r>
          <rPr>
            <sz val="9"/>
            <color rgb="FF000000"/>
            <rFont val="Segoe UI"/>
            <family val="2"/>
            <charset val="1"/>
          </rPr>
          <t xml:space="preserve">Automatizada, desde que não haja alterações de fórmulas ou estrutura da planilha.
</t>
        </r>
      </text>
    </comment>
    <comment ref="A34" authorId="0">
      <text>
        <r>
          <rPr>
            <sz val="11"/>
            <color rgb="FF000000"/>
            <rFont val="Calibri"/>
            <family val="2"/>
            <charset val="1"/>
          </rPr>
          <t xml:space="preserve">Seges: </t>
        </r>
        <r>
          <rPr>
            <sz val="9"/>
            <color rgb="FF000000"/>
            <rFont val="Segoe UI"/>
            <family val="2"/>
            <charset val="1"/>
          </rPr>
          <t xml:space="preserve">Observações importantes: 
1ª - Levando em consideração a vigência contratual prevista no art. 57 da Lei nº 8.666, de 23 de junho de 1993, a referida rubrica tem como principal objetivo suprir a necessidade no final do contrato de 12 meses o pagamento ao direito às férias remuneradas, na forma prevista na Consolidação das Leis do Trabalho. Esta rubrica, quando da prorrogação contratual, torna-se objeto de custo não renovável. 
2ª - Deve ser ponderado pelo gestor no momento da composição de custos, a necessidade ou não da inclusão dessa rubrica, observada nesses casos sempre a duração do contrato. Caso seja firmado contrato com duração superior a 12 meses, sugere-se a exclusão dessa rubrica.
</t>
        </r>
      </text>
    </comment>
    <comment ref="A42" authorId="0">
      <text>
        <r>
          <rPr>
            <sz val="11"/>
            <color rgb="FF000000"/>
            <rFont val="Calibri"/>
            <family val="2"/>
            <charset val="1"/>
          </rPr>
          <t xml:space="preserve">Seges: </t>
        </r>
        <r>
          <rPr>
            <sz val="9"/>
            <color rgb="FF000000"/>
            <rFont val="Segoe UI"/>
            <family val="2"/>
            <charset val="1"/>
          </rPr>
          <t xml:space="preserve">apenas totaliza a previsão mensal de custos com 13° Salário, Férias e Adicional de Férias.
</t>
        </r>
      </text>
    </comment>
    <comment ref="A68" authorId="0">
      <text>
        <r>
          <rPr>
            <sz val="11"/>
            <color rgb="FF000000"/>
            <rFont val="Calibri"/>
            <family val="2"/>
            <charset val="1"/>
          </rPr>
          <t xml:space="preserve">Seges: </t>
        </r>
        <r>
          <rPr>
            <sz val="9"/>
            <color rgb="FF000000"/>
            <rFont val="Segoe UI"/>
            <family val="2"/>
            <charset val="1"/>
          </rPr>
          <t xml:space="preserve">Totalização dos Encargos. Automatizada, desde que não haja alteração nas fórmulas e estrutura da planilha.
</t>
        </r>
      </text>
    </comment>
    <comment ref="A106" authorId="0">
      <text>
        <r>
          <rPr>
            <sz val="11"/>
            <color rgb="FF000000"/>
            <rFont val="Calibri"/>
            <family val="2"/>
            <charset val="1"/>
          </rPr>
          <t xml:space="preserve">Seges: </t>
        </r>
        <r>
          <rPr>
            <sz val="9"/>
            <color rgb="FF000000"/>
            <rFont val="Segoe UI"/>
            <family val="2"/>
            <charset val="1"/>
          </rPr>
          <t xml:space="preserve">Apenas totaliza os custos efetivos com benefícios mensais do trabalhador.
Automatizada, desde que não haja alteração de fórmulas ou estrutura da planilha</t>
        </r>
      </text>
    </comment>
    <comment ref="A113" authorId="0">
      <text>
        <r>
          <rPr>
            <sz val="11"/>
            <color rgb="FF000000"/>
            <rFont val="Calibri"/>
            <family val="2"/>
            <charset val="1"/>
          </rPr>
          <t xml:space="preserve">Seges: </t>
        </r>
        <r>
          <rPr>
            <sz val="9"/>
            <color rgb="FF000000"/>
            <rFont val="Segoe UI"/>
            <family val="2"/>
            <charset val="1"/>
          </rPr>
          <t xml:space="preserve">Totaliza o módulo 2, com somatória de 13° salário, férias, adicional, encargos e benefícios.
</t>
        </r>
      </text>
    </comment>
    <comment ref="A170" authorId="0">
      <text>
        <r>
          <rPr>
            <sz val="11"/>
            <color rgb="FF000000"/>
            <rFont val="Calibri"/>
            <family val="2"/>
            <charset val="1"/>
          </rPr>
          <t xml:space="preserve">Seges:
</t>
        </r>
        <r>
          <rPr>
            <sz val="9"/>
            <color rgb="FF000000"/>
            <rFont val="Segoe UI"/>
            <family val="2"/>
            <charset val="1"/>
          </rPr>
          <t xml:space="preserve">Totaliza o custo estimado a ser provisionado mensalmente. Está automatizada, desde que não haja alteração de fórmulas e/ou estrutura da planilha.</t>
        </r>
      </text>
    </comment>
    <comment ref="A195" authorId="0">
      <text>
        <r>
          <rPr>
            <sz val="11"/>
            <color rgb="FF000000"/>
            <rFont val="Calibri"/>
            <family val="2"/>
            <charset val="1"/>
          </rPr>
          <t xml:space="preserve">Seges: </t>
        </r>
        <r>
          <rPr>
            <sz val="9"/>
            <color rgb="FF000000"/>
            <rFont val="Segoe UI"/>
            <family val="2"/>
            <charset val="1"/>
          </rPr>
          <t xml:space="preserve">Esta tabela apresenta o resumo dos dias prováveis de ausência, quando seria necessária a presença de um profissional repositor.
Seu cálculo está automatizado mediante preenchimento da tabela anterior.</t>
        </r>
      </text>
    </comment>
    <comment ref="A198" authorId="0">
      <text>
        <r>
          <rPr>
            <sz val="11"/>
            <color rgb="FF000000"/>
            <rFont val="Calibri"/>
            <family val="2"/>
            <charset val="1"/>
          </rPr>
          <t xml:space="preserve">Seges: </t>
        </r>
        <r>
          <rPr>
            <sz val="9"/>
            <color rgb="FF000000"/>
            <rFont val="Segoe UI"/>
            <family val="2"/>
            <charset val="1"/>
          </rPr>
          <t xml:space="preserve">este ítem destina-se ao cálculo do custo do empregado substituto que virá cobrir o período de férias do residente, portanto, não se confunde com o direito ao pagamento de férias daquele.
Desde que não haja alteração de fórmulas e/ou estrutura da planilha.
</t>
        </r>
      </text>
    </comment>
    <comment ref="A219" authorId="0">
      <text>
        <r>
          <rPr>
            <sz val="11"/>
            <color rgb="FF000000"/>
            <rFont val="Calibri"/>
            <family val="2"/>
            <charset val="1"/>
          </rPr>
          <t xml:space="preserve">Seges: </t>
        </r>
        <r>
          <rPr>
            <sz val="9"/>
            <color rgb="FF000000"/>
            <rFont val="Segoe UI"/>
            <family val="2"/>
            <charset val="1"/>
          </rPr>
          <t xml:space="preserve">Tabela automatizada para cálculo do custo mensal com reposição do profissional ausente, mediante preenchimento das anteriores. Desde que não haja alteração de fórmulas e/ou estrutura da planilha.
</t>
        </r>
      </text>
    </comment>
    <comment ref="A226" authorId="0">
      <text>
        <r>
          <rPr>
            <sz val="11"/>
            <color rgb="FF000000"/>
            <rFont val="Calibri"/>
            <family val="2"/>
            <charset val="1"/>
          </rPr>
          <t xml:space="preserve">Seges:</t>
        </r>
        <r>
          <rPr>
            <sz val="9"/>
            <color rgb="FF000000"/>
            <rFont val="Segoe UI"/>
            <family val="2"/>
            <charset val="1"/>
          </rPr>
          <t xml:space="preserve"> Esta tabela totaliza os custos com reposição de profissional ausente e está automatizada mediante preenchimento das anteriores. Desde que não haja alteração de fórmulas e/ou estrutura da planilha.</t>
        </r>
      </text>
    </comment>
    <comment ref="A239" authorId="0">
      <text>
        <r>
          <rPr>
            <sz val="11"/>
            <color rgb="FF000000"/>
            <rFont val="Calibri"/>
            <family val="2"/>
            <charset val="1"/>
          </rPr>
          <t xml:space="preserve">Seges: </t>
        </r>
        <r>
          <rPr>
            <sz val="9"/>
            <color rgb="FF000000"/>
            <rFont val="Segoe UI"/>
            <family val="2"/>
            <charset val="1"/>
          </rPr>
          <t xml:space="preserve">Nesta tabela poderão ser informados os percentuais previstos de Custos Indiretos, Tributos e Lucro separadamente para permitir o cálculo automático segundo metodologia Seges. Desde que não haja alteração de modelo da planilha e de fórmulas.
</t>
        </r>
      </text>
    </comment>
    <comment ref="A250" authorId="0">
      <text>
        <r>
          <rPr>
            <sz val="11"/>
            <color rgb="FF000000"/>
            <rFont val="Calibri"/>
            <family val="2"/>
            <charset val="1"/>
          </rPr>
          <t xml:space="preserve">Seges: </t>
        </r>
        <r>
          <rPr>
            <sz val="9"/>
            <color rgb="FF000000"/>
            <rFont val="Segoe UI"/>
            <family val="2"/>
            <charset val="1"/>
          </rPr>
          <t xml:space="preserve">Esta tabela totaliza o custo do trabalhador e está automatizada, desde que não haja alteração nas formulas e no modelo da presente planilha. Ajustes necessários são responsailidade do órgão contratante, por quem deverão ser conferidos.</t>
        </r>
      </text>
    </comment>
    <comment ref="B10" authorId="0">
      <text>
        <r>
          <rPr>
            <sz val="11"/>
            <color rgb="FF000000"/>
            <rFont val="Calibri"/>
            <family val="2"/>
            <charset val="1"/>
          </rPr>
          <t xml:space="preserve">Seges: </t>
        </r>
        <r>
          <rPr>
            <sz val="9"/>
            <color rgb="FF000000"/>
            <rFont val="Segoe UI"/>
            <family val="2"/>
            <charset val="1"/>
          </rPr>
          <t xml:space="preserve">Informar salário base conforme Convenção Coletiva de Trabalho vigente para a categoria e no município de prestação do serviço.
</t>
        </r>
      </text>
    </comment>
    <comment ref="B52" authorId="0">
      <text>
        <r>
          <rPr>
            <sz val="11"/>
            <color rgb="FF000000"/>
            <rFont val="Calibri"/>
            <family val="2"/>
            <charset val="1"/>
          </rPr>
          <t xml:space="preserve">Seges: </t>
        </r>
        <r>
          <rPr>
            <sz val="9"/>
            <color rgb="FF000000"/>
            <rFont val="Segoe UI"/>
            <family val="2"/>
            <charset val="1"/>
          </rPr>
          <t xml:space="preserve">Informar o percentual adequado à categoria profissional a ser contratada para a prestação do serviço.
</t>
        </r>
      </text>
    </comment>
    <comment ref="B77" authorId="0">
      <text>
        <r>
          <rPr>
            <sz val="11"/>
            <color rgb="FF000000"/>
            <rFont val="Calibri"/>
            <family val="2"/>
            <charset val="1"/>
          </rPr>
          <t xml:space="preserve">Seges: </t>
        </r>
        <r>
          <rPr>
            <sz val="9"/>
            <color rgb="FF000000"/>
            <rFont val="Segoe UI"/>
            <family val="2"/>
            <charset val="1"/>
          </rPr>
          <t xml:space="preserve">Valor da tarifa de transporte público praticada no município de prestação do serviço.
</t>
        </r>
      </text>
    </comment>
    <comment ref="B91" authorId="0">
      <text>
        <r>
          <rPr>
            <sz val="11"/>
            <color rgb="FF000000"/>
            <rFont val="Calibri"/>
            <family val="2"/>
            <charset val="1"/>
          </rPr>
          <t xml:space="preserve">Seges: </t>
        </r>
        <r>
          <rPr>
            <sz val="9"/>
            <color rgb="FF000000"/>
            <rFont val="Segoe UI"/>
            <family val="2"/>
            <charset val="1"/>
          </rPr>
          <t xml:space="preserve">Conforme estabelecido em Convenção Coletiva de Trabalho
</t>
        </r>
      </text>
    </comment>
    <comment ref="B96" authorId="0">
      <text>
        <r>
          <rPr>
            <sz val="11"/>
            <color rgb="FF000000"/>
            <rFont val="Calibri"/>
            <family val="2"/>
            <charset val="1"/>
          </rPr>
          <t xml:space="preserve">Seges: </t>
        </r>
        <r>
          <rPr>
            <sz val="9"/>
            <color rgb="FF000000"/>
            <rFont val="Segoe UI"/>
            <family val="2"/>
            <charset val="1"/>
          </rPr>
          <t xml:space="preserve">Observar Convenção Coletiva sobre base de cálculo, habitualmente o desconto é sobre o valor do benefício concedido.</t>
        </r>
      </text>
    </comment>
    <comment ref="B123" authorId="0">
      <text>
        <r>
          <rPr>
            <sz val="11"/>
            <color rgb="FF000000"/>
            <rFont val="Calibri"/>
            <family val="2"/>
            <charset val="1"/>
          </rPr>
          <t xml:space="preserve">Seges: exemplificativo
</t>
        </r>
        <r>
          <rPr>
            <sz val="9"/>
            <color rgb="FF000000"/>
            <rFont val="Segoe UI"/>
            <family val="2"/>
            <charset val="1"/>
          </rPr>
          <t xml:space="preserve">Para o modelo utiliza-se probabilidade de 45% de API e 55% de APT. Observar fórmula.
O percentual de probabilidade de ocorrência deverá ser avaliado pelo órgão contratante, mediante histórico das contratações, ajustando a planilha ao caso em concreto.
</t>
        </r>
      </text>
    </comment>
    <comment ref="B179" authorId="0">
      <text>
        <r>
          <rPr>
            <sz val="11"/>
            <color rgb="FF000000"/>
            <rFont val="Calibri"/>
            <family val="2"/>
            <charset val="1"/>
          </rPr>
          <t xml:space="preserve">Seges: </t>
        </r>
        <r>
          <rPr>
            <sz val="9"/>
            <color rgb="FF000000"/>
            <rFont val="Segoe UI"/>
            <family val="2"/>
            <charset val="1"/>
          </rPr>
          <t xml:space="preserve">Probabilidade de ocorrência de ausência do profissional residente quando será necessária a presença de um repositor. O órgão deverá observar o histórico das contratações anteriores para estimar tais probabilidades.
</t>
        </r>
      </text>
    </comment>
    <comment ref="C16" authorId="0">
      <text>
        <r>
          <rPr>
            <sz val="11"/>
            <color rgb="FF000000"/>
            <rFont val="Calibri"/>
            <family val="2"/>
            <charset val="1"/>
          </rPr>
          <t xml:space="preserve">Seges: </t>
        </r>
        <r>
          <rPr>
            <sz val="9"/>
            <color rgb="FF000000"/>
            <rFont val="Segoe UI"/>
            <family val="2"/>
            <charset val="1"/>
          </rPr>
          <t xml:space="preserve">Percentual conforme definido em CCT, quando houver adicional de periculosidade ou insabubridade</t>
        </r>
      </text>
    </comment>
    <comment ref="C31" authorId="0">
      <text>
        <r>
          <rPr>
            <sz val="11"/>
            <color rgb="FF000000"/>
            <rFont val="Calibri"/>
            <family val="2"/>
            <charset val="1"/>
          </rPr>
          <t xml:space="preserve">Seges: </t>
        </r>
        <r>
          <rPr>
            <sz val="9"/>
            <color rgb="FF000000"/>
            <rFont val="Segoe UI"/>
            <family val="2"/>
            <charset val="1"/>
          </rPr>
          <t xml:space="preserve">Por tratar-se de planilha mensal será contabilizado 1/12 avos do custo.</t>
        </r>
      </text>
    </comment>
    <comment ref="C40" authorId="0">
      <text>
        <r>
          <rPr>
            <sz val="11"/>
            <color rgb="FF000000"/>
            <rFont val="Calibri"/>
            <family val="2"/>
            <charset val="1"/>
          </rPr>
          <t xml:space="preserve">Seges:</t>
        </r>
        <r>
          <rPr>
            <sz val="9"/>
            <color rgb="FF000000"/>
            <rFont val="Segoe UI"/>
            <family val="2"/>
            <charset val="1"/>
          </rPr>
          <t xml:space="preserve"> Corresponde ao previsto na Constituição. Adicional de 1/3 a mais do salário normal.
</t>
        </r>
      </text>
    </comment>
    <comment ref="C62" authorId="0">
      <text>
        <r>
          <rPr>
            <sz val="11"/>
            <color rgb="FF000000"/>
            <rFont val="Calibri"/>
            <family val="2"/>
            <charset val="1"/>
          </rPr>
          <t xml:space="preserve">Seges: </t>
        </r>
        <r>
          <rPr>
            <sz val="9"/>
            <color rgb="FF000000"/>
            <rFont val="Segoe UI"/>
            <family val="2"/>
            <charset val="1"/>
          </rPr>
          <t xml:space="preserve">Corresponde ao somatório dos encargos para financiamento da seguridade social.
O percentual será alterado quando do preenchimento da aliquota do SAT/GIIL-RAT
</t>
        </r>
      </text>
    </comment>
    <comment ref="C66" authorId="0">
      <text>
        <r>
          <rPr>
            <sz val="11"/>
            <color rgb="FF000000"/>
            <rFont val="Calibri"/>
            <family val="2"/>
            <charset val="1"/>
          </rPr>
          <t xml:space="preserve">Seges: </t>
        </r>
        <r>
          <rPr>
            <sz val="9"/>
            <color rgb="FF000000"/>
            <rFont val="Segoe UI"/>
            <family val="2"/>
            <charset val="1"/>
          </rPr>
          <t xml:space="preserve">Alíquota mensal de depóstio à título de FGTS, conforme Lei n° 8.036, de 1990.
</t>
        </r>
      </text>
    </comment>
    <comment ref="C81" authorId="0">
      <text>
        <r>
          <rPr>
            <sz val="11"/>
            <color rgb="FF000000"/>
            <rFont val="Calibri"/>
            <family val="2"/>
            <charset val="1"/>
          </rPr>
          <t xml:space="preserve">Seges: exemplificativo... </t>
        </r>
        <r>
          <rPr>
            <sz val="9"/>
            <color rgb="FF000000"/>
            <rFont val="Segoe UI"/>
            <family val="2"/>
            <charset val="1"/>
          </rPr>
          <t xml:space="preserve">O desconto poderá ser proporcional, conforme disposto no art. 10 do Decreto n° 95.247, de 1987.
O órgão contatante deverá apreciar o comportamento das empresas prestadoras de serviço e ajustar, conforme necessidade.
</t>
        </r>
      </text>
    </comment>
    <comment ref="C92" authorId="0">
      <text>
        <r>
          <rPr>
            <sz val="11"/>
            <color rgb="FF000000"/>
            <rFont val="Calibri"/>
            <family val="2"/>
            <charset val="1"/>
          </rPr>
          <t xml:space="preserve">Seges: </t>
        </r>
        <r>
          <rPr>
            <sz val="9"/>
            <color rgb="FF000000"/>
            <rFont val="Segoe UI"/>
            <family val="2"/>
            <charset val="1"/>
          </rPr>
          <t xml:space="preserve">apenas sugerido, depende de disposições constantes na CCT.
</t>
        </r>
      </text>
    </comment>
    <comment ref="C95" authorId="0">
      <text>
        <r>
          <rPr>
            <sz val="11"/>
            <color rgb="FF000000"/>
            <rFont val="Calibri"/>
            <family val="2"/>
            <charset val="1"/>
          </rPr>
          <t xml:space="preserve">Seges: </t>
        </r>
        <r>
          <rPr>
            <sz val="9"/>
            <color rgb="FF000000"/>
            <rFont val="Segoe UI"/>
            <family val="2"/>
            <charset val="1"/>
          </rPr>
          <t xml:space="preserve">Observar desconto informado em Convenção Coletiva.
</t>
        </r>
      </text>
    </comment>
    <comment ref="C179" authorId="0">
      <text>
        <r>
          <rPr>
            <sz val="11"/>
            <color rgb="FF000000"/>
            <rFont val="Calibri"/>
            <family val="2"/>
            <charset val="1"/>
          </rPr>
          <t xml:space="preserve">Segesl: </t>
        </r>
        <r>
          <rPr>
            <sz val="9"/>
            <color rgb="FF000000"/>
            <rFont val="Segoe UI"/>
            <family val="2"/>
            <charset val="1"/>
          </rPr>
          <t xml:space="preserve">Duração computada em dias, conforme previsão em legislação.
</t>
        </r>
      </text>
    </comment>
    <comment ref="D78" authorId="0">
      <text>
        <r>
          <rPr>
            <sz val="11"/>
            <color rgb="FF000000"/>
            <rFont val="Calibri"/>
            <family val="2"/>
            <charset val="1"/>
          </rPr>
          <t xml:space="preserve">Seges: </t>
        </r>
        <r>
          <rPr>
            <sz val="9"/>
            <color rgb="FF000000"/>
            <rFont val="Segoe UI"/>
            <family val="2"/>
            <charset val="1"/>
          </rPr>
          <t xml:space="preserve">apenas sugerido, depende de disposições constantes na CCT.
</t>
        </r>
      </text>
    </comment>
  </commentList>
</comments>
</file>

<file path=xl/sharedStrings.xml><?xml version="1.0" encoding="utf-8"?>
<sst xmlns="http://schemas.openxmlformats.org/spreadsheetml/2006/main" count="539" uniqueCount="282">
  <si>
    <t xml:space="preserve">PLANILHA DE CUSTOS E FORMAÇÃO DE PREÇOS</t>
  </si>
  <si>
    <t xml:space="preserve">MODELO DE FORMAÇÃO DE CUSTO MENSAL PARA UM EMPREGADO </t>
  </si>
  <si>
    <t xml:space="preserve">MÓDULO 1 - REMUNERAÇÃO</t>
  </si>
  <si>
    <t xml:space="preserve">SALÁRIO BASE</t>
  </si>
  <si>
    <t xml:space="preserve">Eletricista de manutenção eletroeletrônica</t>
  </si>
  <si>
    <t xml:space="preserve">ADICIONAIS (periculosidade ou insalubridade, se houver)</t>
  </si>
  <si>
    <t xml:space="preserve">ADICIONAL DE PERICULOSIDADE</t>
  </si>
  <si>
    <t xml:space="preserve">Categoria</t>
  </si>
  <si>
    <t xml:space="preserve">Base de cálculo</t>
  </si>
  <si>
    <t xml:space="preserve">Percentual</t>
  </si>
  <si>
    <t xml:space="preserve">Valor</t>
  </si>
  <si>
    <t xml:space="preserve">Salário Base</t>
  </si>
  <si>
    <t xml:space="preserve">Adicional de Periculosidade ou Insalubridade</t>
  </si>
  <si>
    <t xml:space="preserve">Adicional Noturno</t>
  </si>
  <si>
    <t xml:space="preserve">Total</t>
  </si>
  <si>
    <t xml:space="preserve">MÓDULO 2 - ENCARGOS E BENEFÍCIOS (ANUAIS, MENSAIS E DIÁRIOS)</t>
  </si>
  <si>
    <t xml:space="preserve">SUBMÓDULO 2.1 – 13° SALÁRIO, FÉRIAS E ADICIONAL DE FÉRIAS</t>
  </si>
  <si>
    <t xml:space="preserve">13° SALÁRIO
Previsto no Decreto 57.155, de 1965.</t>
  </si>
  <si>
    <t xml:space="preserve">Provisionamento Mensal</t>
  </si>
  <si>
    <t xml:space="preserve">FÉRIAS
Previsto no art. 7° da Constituição Federal</t>
  </si>
  <si>
    <t xml:space="preserve">ADICIONAL DE FÉRIAS - 1/3 CONSTITUCIONAL</t>
  </si>
  <si>
    <t xml:space="preserve">Alíquota Adicional</t>
  </si>
  <si>
    <t xml:space="preserve">13° Salário</t>
  </si>
  <si>
    <t xml:space="preserve">Férias </t>
  </si>
  <si>
    <t xml:space="preserve">1/3 Constitucional</t>
  </si>
  <si>
    <t xml:space="preserve">SUBMÓDULO 2.2 - ENCARGOS PREVIDENCIÁRIOS E FGTS</t>
  </si>
  <si>
    <t xml:space="preserve">COMPOSIÇÃO DO GPS E FGTS</t>
  </si>
  <si>
    <t xml:space="preserve">Encargos</t>
  </si>
  <si>
    <t xml:space="preserve">INSS - empregador</t>
  </si>
  <si>
    <t xml:space="preserve">Salário-Educação</t>
  </si>
  <si>
    <t xml:space="preserve">SAT- GIL/RAT</t>
  </si>
  <si>
    <t xml:space="preserve">SESC</t>
  </si>
  <si>
    <t xml:space="preserve">SENAC</t>
  </si>
  <si>
    <t xml:space="preserve">SEBRAE</t>
  </si>
  <si>
    <t xml:space="preserve">INCRA</t>
  </si>
  <si>
    <t xml:space="preserve">FGTS</t>
  </si>
  <si>
    <t xml:space="preserve">TOTAL</t>
  </si>
  <si>
    <t xml:space="preserve">GPS - GUIA DA PREVIDÊNCIA SOCIAL</t>
  </si>
  <si>
    <t xml:space="preserve">FGTS - FUNDO DE GARANTIA POR TEMPO DE SERVIÇO</t>
  </si>
  <si>
    <t xml:space="preserve">GPS</t>
  </si>
  <si>
    <t xml:space="preserve">SUBMÓDULO 2.3 - BENEFÍCIOS MENSAIS E DIÁRIOS</t>
  </si>
  <si>
    <t xml:space="preserve">VALE TRANSPORTE</t>
  </si>
  <si>
    <t xml:space="preserve">CUSTO DA PASSAGEM</t>
  </si>
  <si>
    <t xml:space="preserve">Vr. Unitário</t>
  </si>
  <si>
    <t xml:space="preserve">Vales por dia </t>
  </si>
  <si>
    <t xml:space="preserve">Dias efetivamente trabalhados</t>
  </si>
  <si>
    <t xml:space="preserve">Custo total</t>
  </si>
  <si>
    <t xml:space="preserve">DESCONTO DO VALE TRANSPORTE</t>
  </si>
  <si>
    <t xml:space="preserve">Proporcionalidade</t>
  </si>
  <si>
    <t xml:space="preserve">Desconto</t>
  </si>
  <si>
    <t xml:space="preserve">CUSTO EFETIVO DO VALE TRANSPORTE</t>
  </si>
  <si>
    <t xml:space="preserve">Valor do desconto</t>
  </si>
  <si>
    <t xml:space="preserve">Custo efetivo</t>
  </si>
  <si>
    <t xml:space="preserve">VALE ALIMENTAÇÃO/REFEIÇÃO</t>
  </si>
  <si>
    <t xml:space="preserve">Valor diário</t>
  </si>
  <si>
    <t xml:space="preserve">DESCONTO DO VALE ALIMENTAÇÃO/REFEIÇÃO</t>
  </si>
  <si>
    <t xml:space="preserve">CUSTO EFETIVO DO VALE ALIMENTAÇÃO/REFEIÇÃO</t>
  </si>
  <si>
    <t xml:space="preserve">ADICIONAL DE QUALIFICAÇÃO PROFISSIONAL</t>
  </si>
  <si>
    <t xml:space="preserve">Valor
Efetivo</t>
  </si>
  <si>
    <t xml:space="preserve">Vale Transporte</t>
  </si>
  <si>
    <t xml:space="preserve">Vale Refeição</t>
  </si>
  <si>
    <t xml:space="preserve">Ad. Qual. Profissional</t>
  </si>
  <si>
    <t xml:space="preserve">Submódulo 2.1</t>
  </si>
  <si>
    <t xml:space="preserve">Submódulo 2.2</t>
  </si>
  <si>
    <t xml:space="preserve">Submódulo 2.3</t>
  </si>
  <si>
    <t xml:space="preserve">MÓDULO 3 - PROVISÃO PARA RESCISÃO</t>
  </si>
  <si>
    <t xml:space="preserve">PERCENTUAIS POR TIPO DE
 DESLIGAMENTO</t>
  </si>
  <si>
    <t xml:space="preserve">Tipos</t>
  </si>
  <si>
    <t xml:space="preserve">Demissão 
SEM  justa Causa</t>
  </si>
  <si>
    <t xml:space="preserve">SEM justa Causa
AP INDENIZADO</t>
  </si>
  <si>
    <t xml:space="preserve">SEM justa Causa 
AP TRABALHADO</t>
  </si>
  <si>
    <t xml:space="preserve">Demissão
 COM  justa Causa</t>
  </si>
  <si>
    <t xml:space="preserve">Desligamentos 
OUTROS TIPOS</t>
  </si>
  <si>
    <t xml:space="preserve">SUBMÓDULO 3.1 - AVISO PRÉVIO INDENIZADO</t>
  </si>
  <si>
    <t xml:space="preserve">AVISO PRÉVIO INDENIZADO</t>
  </si>
  <si>
    <t xml:space="preserve">MULTA DO FGTS SOBRE O AVISO PRÉVIO INDENIZADO</t>
  </si>
  <si>
    <t xml:space="preserve">Percentual da 
Multa</t>
  </si>
  <si>
    <t xml:space="preserve">SUBMÓDULO 3.1 - CUSTO DO AVISO PRÉVIO INDENIZADO</t>
  </si>
  <si>
    <t xml:space="preserve">SUBMÓDULO 3.2 - AVISO PRÉVIO TRABALHADO</t>
  </si>
  <si>
    <t xml:space="preserve">AVISO PRÉVIO TRABALHADO</t>
  </si>
  <si>
    <t xml:space="preserve">MULTA DO FGTS SOBRE O AVISO PRÉVIO TRABALHADO</t>
  </si>
  <si>
    <t xml:space="preserve">SUBMÓDULO 3.2 - CUSTO DO AVISO PRÉVIO TRABALHADO</t>
  </si>
  <si>
    <t xml:space="preserve">SUBMÓDULO 3.3 - DEMISSÃO POR JUSTA CAUSA</t>
  </si>
  <si>
    <t xml:space="preserve">BASE DE CÁLCULO PARA DEMISSÃO POR JUSTA CAUSA</t>
  </si>
  <si>
    <t xml:space="preserve">Valor provisionado do 13º Salário</t>
  </si>
  <si>
    <t xml:space="preserve">Valor provisionado das Férias</t>
  </si>
  <si>
    <t xml:space="preserve">Valor provisionado do Adicional de Férias</t>
  </si>
  <si>
    <t xml:space="preserve">SUBMÓDULO 3.3 - CUSTO DA DEMISSÃO COM JUSTA CAUSA</t>
  </si>
  <si>
    <t xml:space="preserve">Base de Cálculo</t>
  </si>
  <si>
    <t xml:space="preserve">Submódulo 3.1</t>
  </si>
  <si>
    <t xml:space="preserve">Submódulo 3.2</t>
  </si>
  <si>
    <t xml:space="preserve">Submódulo 3.3</t>
  </si>
  <si>
    <t xml:space="preserve">MÓDULO 4 - CUSTO DE REPOSIÇÃO DO PROFISSIONAL AUSENTE</t>
  </si>
  <si>
    <t xml:space="preserve">Probabilidade de ocorrência de ausências legais, conforme previsão do art. 473 da Consolidação das Leis do Trabalho.</t>
  </si>
  <si>
    <t xml:space="preserve">Memória de Cálculo - número de dias de reposição do profissional ausente para cada evento </t>
  </si>
  <si>
    <t xml:space="preserve">Incidência anual</t>
  </si>
  <si>
    <t xml:space="preserve">Duração Legal  
da Ausência</t>
  </si>
  <si>
    <t xml:space="preserve">12x36</t>
  </si>
  <si>
    <t xml:space="preserve">Proporção dias afetados</t>
  </si>
  <si>
    <t xml:space="preserve">Dias de reposição</t>
  </si>
  <si>
    <t xml:space="preserve">Férias</t>
  </si>
  <si>
    <t xml:space="preserve">Ausência justificada</t>
  </si>
  <si>
    <t xml:space="preserve">Curso de Reciclagem</t>
  </si>
  <si>
    <t xml:space="preserve">Acidente trabalho</t>
  </si>
  <si>
    <t xml:space="preserve">Afastamento por doença</t>
  </si>
  <si>
    <t xml:space="preserve">Consulta médica filho</t>
  </si>
  <si>
    <t xml:space="preserve">Óbitos na família</t>
  </si>
  <si>
    <t xml:space="preserve">Casamento</t>
  </si>
  <si>
    <t xml:space="preserve">Doação de sangue</t>
  </si>
  <si>
    <t xml:space="preserve">Testemunho</t>
  </si>
  <si>
    <t xml:space="preserve">Paternidade</t>
  </si>
  <si>
    <t xml:space="preserve">Maternidade</t>
  </si>
  <si>
    <t xml:space="preserve">Consulta pré-natal</t>
  </si>
  <si>
    <t xml:space="preserve">ESTIMATIVA DA NECESSIDADE DE REPOSIÇÃO DE PROFISSIONAL</t>
  </si>
  <si>
    <t xml:space="preserve">Composição</t>
  </si>
  <si>
    <t xml:space="preserve">ESCALAS -  Cargo A</t>
  </si>
  <si>
    <t xml:space="preserve"> 12 x 36 D</t>
  </si>
  <si>
    <t xml:space="preserve">12 x 36 N</t>
  </si>
  <si>
    <t xml:space="preserve">Total Para reposição</t>
  </si>
  <si>
    <t xml:space="preserve">SUBMÓDULO 4.1 - AUSÊNCIAS LEGAIS</t>
  </si>
  <si>
    <t xml:space="preserve">CUSTO DIÁRIO PARA O REPOSITOR</t>
  </si>
  <si>
    <t xml:space="preserve">Divisor do dia</t>
  </si>
  <si>
    <t xml:space="preserve">Custo diário</t>
  </si>
  <si>
    <t xml:space="preserve">Necessidade de Reposição</t>
  </si>
  <si>
    <t xml:space="preserve">Custo anual</t>
  </si>
  <si>
    <t xml:space="preserve">Custo mensal</t>
  </si>
  <si>
    <t xml:space="preserve">Submódulo 4.1</t>
  </si>
  <si>
    <t xml:space="preserve">Submódulo 4.2</t>
  </si>
  <si>
    <t xml:space="preserve">MÓDULO 5 - INSUMOS DE MÃO DE OBRA</t>
  </si>
  <si>
    <t xml:space="preserve">MÓDULO 6 - CUSTOS INDIRETOS, TRIBUTOS E LUCRO</t>
  </si>
  <si>
    <t xml:space="preserve">INFORMAÇÃO DE PERCENTUAIS ESTIMADOS DE CITL</t>
  </si>
  <si>
    <t xml:space="preserve">Custos Indiretos</t>
  </si>
  <si>
    <t xml:space="preserve">Tributos</t>
  </si>
  <si>
    <t xml:space="preserve">Lucro</t>
  </si>
  <si>
    <t xml:space="preserve">CUSTO DO TRABALHADOR</t>
  </si>
  <si>
    <t xml:space="preserve">CUSTO TOTAL POR TRABALHADOR</t>
  </si>
  <si>
    <t xml:space="preserve">Módulo</t>
  </si>
  <si>
    <t xml:space="preserve">Remuneração</t>
  </si>
  <si>
    <t xml:space="preserve">Encargos e Benefícios</t>
  </si>
  <si>
    <t xml:space="preserve">Rescisão</t>
  </si>
  <si>
    <t xml:space="preserve">Reposição do Profissional Ausente</t>
  </si>
  <si>
    <t xml:space="preserve">Insumos Diversos</t>
  </si>
  <si>
    <t xml:space="preserve">Custos Indiretos, Tributos e Lucro</t>
  </si>
  <si>
    <t xml:space="preserve">Valor por Empregado</t>
  </si>
  <si>
    <t xml:space="preserve">Valor por Posto</t>
  </si>
  <si>
    <t xml:space="preserve">MODELO PARA A CONSOLIDAÇÃO E APRESENTAÇÃO DE PROPOSTAS</t>
  </si>
  <si>
    <t xml:space="preserve">Com ajustes após publicação da Lei n° 13.467, de 2017.</t>
  </si>
  <si>
    <t xml:space="preserve">Anexo XXX do Pregão XX/2020</t>
  </si>
  <si>
    <t xml:space="preserve">Processo nº:</t>
  </si>
  <si>
    <t xml:space="preserve">Licitação nº:</t>
  </si>
  <si>
    <r>
      <rPr>
        <b val="true"/>
        <sz val="11"/>
        <rFont val="Spranq eco sans"/>
        <family val="2"/>
        <charset val="1"/>
      </rPr>
      <t xml:space="preserve">Data do Pregão: </t>
    </r>
    <r>
      <rPr>
        <b val="true"/>
        <sz val="11"/>
        <color rgb="FFFF0000"/>
        <rFont val="Spranq eco sans"/>
        <family val="2"/>
        <charset val="1"/>
      </rPr>
      <t xml:space="preserve">XX/XX/XXX</t>
    </r>
    <r>
      <rPr>
        <b val="true"/>
        <sz val="11"/>
        <rFont val="Spranq eco sans"/>
        <family val="2"/>
        <charset val="1"/>
      </rPr>
      <t xml:space="preserve"> às </t>
    </r>
    <r>
      <rPr>
        <b val="true"/>
        <sz val="11"/>
        <color rgb="FFFF0000"/>
        <rFont val="Spranq eco sans"/>
        <family val="2"/>
        <charset val="1"/>
      </rPr>
      <t xml:space="preserve">XX:XX</t>
    </r>
    <r>
      <rPr>
        <b val="true"/>
        <sz val="11"/>
        <rFont val="Spranq eco sans"/>
        <family val="2"/>
        <charset val="1"/>
      </rPr>
      <t xml:space="preserve"> horas</t>
    </r>
  </si>
  <si>
    <t xml:space="preserve">DISCRIMINAÇÃO DOS SERVIÇOS (DADOS REFERENTES À CONTRATAÇÃO)</t>
  </si>
  <si>
    <t xml:space="preserve">A</t>
  </si>
  <si>
    <t xml:space="preserve">Data de apresentação da proposta (dia/mês/ano)</t>
  </si>
  <si>
    <t xml:space="preserve">XX/XX/XXXX</t>
  </si>
  <si>
    <t xml:space="preserve">B</t>
  </si>
  <si>
    <t xml:space="preserve">Município/ UF</t>
  </si>
  <si>
    <t xml:space="preserve">Rio de Janeiro/RJ</t>
  </si>
  <si>
    <t xml:space="preserve">C</t>
  </si>
  <si>
    <t xml:space="preserve">Ano Acordo, Convenção ou Sentença Normativa em Dissídio Coletivo</t>
  </si>
  <si>
    <t xml:space="preserve">CCT – MTE: RJ000808/2019</t>
  </si>
  <si>
    <t xml:space="preserve">D</t>
  </si>
  <si>
    <t xml:space="preserve">Nº de meses de execução contratual</t>
  </si>
  <si>
    <t xml:space="preserve">IDENTIFICAÇÃO DO SERVIÇO</t>
  </si>
  <si>
    <t xml:space="preserve">Tipo de Serviço:</t>
  </si>
  <si>
    <t xml:space="preserve">Unidade de medida</t>
  </si>
  <si>
    <t xml:space="preserve">Quantidade total a contratar
(Em função da unidade de medida)</t>
  </si>
  <si>
    <t xml:space="preserve">POSTO</t>
  </si>
  <si>
    <t xml:space="preserve">1. MÓDULOS </t>
  </si>
  <si>
    <t xml:space="preserve">Mão de obra</t>
  </si>
  <si>
    <t xml:space="preserve">Mão de obra vinculada à execução contratual</t>
  </si>
  <si>
    <t xml:space="preserve">Dados para composição dos custos referente à mão de obra</t>
  </si>
  <si>
    <t xml:space="preserve">Tipo do serviço (mesmo serviço com características distintas)</t>
  </si>
  <si>
    <t xml:space="preserve">Eletricista</t>
  </si>
  <si>
    <t xml:space="preserve">Classificação Brasileira de Ocupações (CBO)</t>
  </si>
  <si>
    <t xml:space="preserve">9511-05</t>
  </si>
  <si>
    <t xml:space="preserve">Salário Normativo da Categoria Profissional</t>
  </si>
  <si>
    <t xml:space="preserve">Categoria profissional (vinculada à execução contratual)</t>
  </si>
  <si>
    <t xml:space="preserve">Data base da categoria (dia / mês / ano)</t>
  </si>
  <si>
    <r>
      <rPr>
        <b val="true"/>
        <sz val="11"/>
        <color rgb="FF000000"/>
        <rFont val="Spranq eco sans"/>
        <family val="2"/>
        <charset val="1"/>
      </rPr>
      <t xml:space="preserve">Nota 1:</t>
    </r>
    <r>
      <rPr>
        <sz val="11"/>
        <color rgb="FF000000"/>
        <rFont val="Spranq eco sans"/>
        <family val="2"/>
        <charset val="1"/>
      </rPr>
      <t xml:space="preserve">  Deverá ser elaborado um quadro para cada tipo de serviço.
</t>
    </r>
    <r>
      <rPr>
        <b val="true"/>
        <sz val="11"/>
        <color rgb="FF000000"/>
        <rFont val="Spranq eco sans"/>
        <family val="2"/>
        <charset val="1"/>
      </rPr>
      <t xml:space="preserve">Nota 2:</t>
    </r>
    <r>
      <rPr>
        <sz val="11"/>
        <color rgb="FF000000"/>
        <rFont val="Spranq eco sans"/>
        <family val="2"/>
        <charset val="1"/>
      </rPr>
      <t xml:space="preserve"> A planilha será calculada considerando o valor mensal do empregado.</t>
    </r>
  </si>
  <si>
    <t xml:space="preserve">Módulo 1 - Composição da Remuneração</t>
  </si>
  <si>
    <t xml:space="preserve">Composição da Remuneração</t>
  </si>
  <si>
    <t xml:space="preserve">Valor (R$)</t>
  </si>
  <si>
    <t xml:space="preserve">Adicional de Periculosidade</t>
  </si>
  <si>
    <t xml:space="preserve">Adicional de Insalubridade</t>
  </si>
  <si>
    <t xml:space="preserve">E</t>
  </si>
  <si>
    <t xml:space="preserve">Adicional de Hora Noturna Reduzida</t>
  </si>
  <si>
    <t xml:space="preserve">G</t>
  </si>
  <si>
    <t xml:space="preserve">Outros (especificar)</t>
  </si>
  <si>
    <r>
      <rPr>
        <b val="true"/>
        <sz val="11"/>
        <color rgb="FF000000"/>
        <rFont val="Spranq eco sans"/>
        <family val="2"/>
        <charset val="1"/>
      </rPr>
      <t xml:space="preserve">Nota1:  </t>
    </r>
    <r>
      <rPr>
        <sz val="11"/>
        <color rgb="FF000000"/>
        <rFont val="Spranq eco sans"/>
        <family val="2"/>
        <charset val="1"/>
      </rPr>
      <t xml:space="preserve">O Módulo 1 refere-se ao valor mensal devido ao empegado pela prestação do serviço no período de 12 meses.</t>
    </r>
  </si>
  <si>
    <t xml:space="preserve">Módulo 2 - Encargos e Benefícios Anuais, Mensais e Diários</t>
  </si>
  <si>
    <t xml:space="preserve">Submódulo 2.1 - 13º (décimo terceiro) Salário, Férias e Adicional de Férias</t>
  </si>
  <si>
    <t xml:space="preserve">2.1</t>
  </si>
  <si>
    <t xml:space="preserve">13º (décimo terceiro) Salário, Férias e Adicional de Férias</t>
  </si>
  <si>
    <t xml:space="preserve">13º (décimo terceiro) Salário</t>
  </si>
  <si>
    <t xml:space="preserve">Férias e Adicional de Férias</t>
  </si>
  <si>
    <r>
      <rPr>
        <b val="true"/>
        <sz val="11"/>
        <color rgb="FF000000"/>
        <rFont val="Spranq eco sans"/>
        <family val="2"/>
        <charset val="1"/>
      </rPr>
      <t xml:space="preserve">Nota 1:</t>
    </r>
    <r>
      <rPr>
        <sz val="11"/>
        <color rgb="FF000000"/>
        <rFont val="Spranq eco sans"/>
        <family val="2"/>
        <charset val="1"/>
      </rPr>
      <t xml:space="preserve">  Como a planilha de custos e formação de preços é calculada mensalmente, provisiona-se proporcionalmente 1/12 (um doze avos) dos valores referentes à gratificação natalina e adicional de férias.
</t>
    </r>
    <r>
      <rPr>
        <b val="true"/>
        <sz val="11"/>
        <color rgb="FF000000"/>
        <rFont val="Spranq eco sans"/>
        <family val="2"/>
        <charset val="1"/>
      </rPr>
      <t xml:space="preserve">Nota 2:</t>
    </r>
    <r>
      <rPr>
        <sz val="11"/>
        <color rgb="FF000000"/>
        <rFont val="Spranq eco sans"/>
        <family val="2"/>
        <charset val="1"/>
      </rPr>
      <t xml:space="preserve">  O adicional de férias contido no Submódulo 2.1 corresponde a 1/3 (um terço) da remuneração que por sua vez é dividido por 12 (doze) conforme Nota 1 acima.</t>
    </r>
  </si>
  <si>
    <t xml:space="preserve">Submódulo 2.2 - Encargos Previdenciários (GPS), Fundo de Garantia por Tempo de Serviço (FGTS) e outras contribuições.</t>
  </si>
  <si>
    <t xml:space="preserve">2.2</t>
  </si>
  <si>
    <t xml:space="preserve">GPS, FGTS e outras contribuições</t>
  </si>
  <si>
    <t xml:space="preserve">Percentual (%)</t>
  </si>
  <si>
    <t xml:space="preserve">INSS</t>
  </si>
  <si>
    <t xml:space="preserve">Salário Educação</t>
  </si>
  <si>
    <t xml:space="preserve">SAT</t>
  </si>
  <si>
    <t xml:space="preserve">SESC ou SESI</t>
  </si>
  <si>
    <t xml:space="preserve">SENAI – SENAC</t>
  </si>
  <si>
    <t xml:space="preserve">F</t>
  </si>
  <si>
    <t xml:space="preserve">H</t>
  </si>
  <si>
    <t xml:space="preserve">Total </t>
  </si>
  <si>
    <r>
      <rPr>
        <b val="true"/>
        <sz val="11"/>
        <color rgb="FF000000"/>
        <rFont val="Spranq eco sans"/>
        <family val="2"/>
        <charset val="1"/>
      </rPr>
      <t xml:space="preserve">Nota 1: </t>
    </r>
    <r>
      <rPr>
        <sz val="11"/>
        <color rgb="FF000000"/>
        <rFont val="Spranq eco sans"/>
        <family val="2"/>
        <charset val="1"/>
      </rPr>
      <t xml:space="preserve">Os percentuais dos encargos previdenciários, do FGTS e demais contribuições são aqueles estabelecidos pela legislação vigente.
</t>
    </r>
    <r>
      <rPr>
        <b val="true"/>
        <sz val="11"/>
        <color rgb="FF000000"/>
        <rFont val="Spranq eco sans"/>
        <family val="2"/>
        <charset val="1"/>
      </rPr>
      <t xml:space="preserve">Nota 2: </t>
    </r>
    <r>
      <rPr>
        <sz val="11"/>
        <color rgb="FF000000"/>
        <rFont val="Spranq eco sans"/>
        <family val="2"/>
        <charset val="1"/>
      </rPr>
      <t xml:space="preserve">O SAT a depender do grau de risco do serviço irá variar entre 1%, para risco leve, de 2%, para risco médio, e de 3% de risco grave.
</t>
    </r>
    <r>
      <rPr>
        <b val="true"/>
        <sz val="11"/>
        <color rgb="FF000000"/>
        <rFont val="Spranq eco sans"/>
        <family val="2"/>
        <charset val="1"/>
      </rPr>
      <t xml:space="preserve">Nota 3:</t>
    </r>
    <r>
      <rPr>
        <sz val="11"/>
        <color rgb="FF000000"/>
        <rFont val="Spranq eco sans"/>
        <family val="2"/>
        <charset val="1"/>
      </rPr>
      <t xml:space="preserve"> Esses percentuais incidem sobre o Módulo 1, o Submódulo 2.1, o Módulo 3, Módulo 4 e o Módulo 6.</t>
    </r>
  </si>
  <si>
    <r>
      <rPr>
        <b val="true"/>
        <sz val="11"/>
        <color rgb="FFFF0000"/>
        <rFont val="Spranq eco sans"/>
        <family val="2"/>
        <charset val="1"/>
      </rPr>
      <t xml:space="preserve">EMPRESAS OPTANTES PELO SIMPLES ESTÃO ISENTAS DO PAGAMENTO DAS SEGUINTES CONTRIBUIÇÕES: SESI ou SESC, SENAI ou SENAC, INCRA, Salário Educação, SEBRAE, por isso os valores DEVEM SER ZERADOS NA PLANILHA.
(</t>
    </r>
    <r>
      <rPr>
        <b val="true"/>
        <sz val="11"/>
        <color rgb="FFFF0000"/>
        <rFont val="Calibri"/>
        <family val="2"/>
        <charset val="1"/>
      </rPr>
      <t xml:space="preserve">§</t>
    </r>
    <r>
      <rPr>
        <b val="true"/>
        <sz val="11"/>
        <color rgb="FFFF0000"/>
        <rFont val="Spranq eco sans"/>
        <family val="2"/>
        <charset val="1"/>
      </rPr>
      <t xml:space="preserve">3o, Art. 13 da Lei Complementar 123/2006)
EMPRESAS DE SESSÃO DE MÃO DE OBRA NÃO PODEM SER OPTANTES PELO SIMPLES COM EXCEÇÃO DAS EMPRESAS QUE PRESTAM SERVIÇOS DE VIGILÂNCIA, LIMPEZA OU CONSERVAÇÃO DESDE QUE NÃO EXERÇAM EM CONJUNTO COM OUTRAS ATIVIDADES VEDADAS.
(Inciso XII, Art. 17 da Lei Complementar 123/2006)</t>
    </r>
  </si>
  <si>
    <t xml:space="preserve">Submódulo 2.3 - Benefícios Mensais e Diários.</t>
  </si>
  <si>
    <t xml:space="preserve">2.3</t>
  </si>
  <si>
    <t xml:space="preserve">Benefícios Mensais e Diários</t>
  </si>
  <si>
    <t xml:space="preserve">Transporte</t>
  </si>
  <si>
    <t xml:space="preserve">Valor VT no município de prestação dos serviços</t>
  </si>
  <si>
    <t xml:space="preserve">Quantidade de passagens por dia por empregado</t>
  </si>
  <si>
    <t xml:space="preserve">Quantidade de dias no mês de recebimento de passagens</t>
  </si>
  <si>
    <t xml:space="preserve">Participação do empregado</t>
  </si>
  <si>
    <t xml:space="preserve">Auxílio-Refeição/Alimentação</t>
  </si>
  <si>
    <t xml:space="preserve">Valor do Auxílio Alimentação</t>
  </si>
  <si>
    <t xml:space="preserve">Quantidade de dia de recebimento</t>
  </si>
  <si>
    <t xml:space="preserve">Auxílio Saúde</t>
  </si>
  <si>
    <t xml:space="preserve">Seguro de Vida</t>
  </si>
  <si>
    <t xml:space="preserve">Assistência Odontológica</t>
  </si>
  <si>
    <t xml:space="preserve">Triênio</t>
  </si>
  <si>
    <r>
      <rPr>
        <b val="true"/>
        <sz val="11"/>
        <color rgb="FF000000"/>
        <rFont val="Spranq eco sans"/>
        <family val="2"/>
        <charset val="1"/>
      </rPr>
      <t xml:space="preserve">Nota 1:</t>
    </r>
    <r>
      <rPr>
        <sz val="11"/>
        <color rgb="FF000000"/>
        <rFont val="Spranq eco sans"/>
        <family val="2"/>
        <charset val="1"/>
      </rPr>
      <t xml:space="preserve"> O valor informado deverá ser o custo real do benefício (descontado o valor eventualmente pago pelo empregado).
</t>
    </r>
    <r>
      <rPr>
        <b val="true"/>
        <sz val="11"/>
        <color rgb="FF000000"/>
        <rFont val="Spranq eco sans"/>
        <family val="2"/>
        <charset val="1"/>
      </rPr>
      <t xml:space="preserve">Nota 2:</t>
    </r>
    <r>
      <rPr>
        <sz val="11"/>
        <color rgb="FF000000"/>
        <rFont val="Spranq eco sans"/>
        <family val="2"/>
        <charset val="1"/>
      </rPr>
      <t xml:space="preserve"> Observar a previsão dos benefícios contidos em Acordos, Convenções e Dissídios Coletivos de Trabalho e atentar-se ao disposto no art. 6 da IN no. 5/2017.</t>
    </r>
  </si>
  <si>
    <t xml:space="preserve">Quadro-Resumo do Módulo 2 - Encargos e Benefícios anuais, mensais e diários</t>
  </si>
  <si>
    <t xml:space="preserve">Encargos e Benefícios Anuais, Mensais e Diários</t>
  </si>
  <si>
    <t xml:space="preserve">Módulo 3 - Provisão para Rescisão</t>
  </si>
  <si>
    <t xml:space="preserve">3.1</t>
  </si>
  <si>
    <t xml:space="preserve">Provisão para Rescisão</t>
  </si>
  <si>
    <t xml:space="preserve">Aviso Prévio Indenizado</t>
  </si>
  <si>
    <t xml:space="preserve">Incidência do FGTS sobre o Aviso Prévio Indenizado</t>
  </si>
  <si>
    <t xml:space="preserve">Multa do FGTS sobre o Aviso Prévio Indenizado</t>
  </si>
  <si>
    <t xml:space="preserve">Aviso Prévio Trabalhado</t>
  </si>
  <si>
    <t xml:space="preserve">Incidência dos encargos do submódulo 2.2 sobre o Aviso Prévio Trabalhado</t>
  </si>
  <si>
    <t xml:space="preserve">Multa do FGTS sobre o Aviso Prévio Trabalhado</t>
  </si>
  <si>
    <t xml:space="preserve">Módulo 4 - Custo de Reposição do Profissional Ausente</t>
  </si>
  <si>
    <r>
      <rPr>
        <b val="true"/>
        <sz val="11"/>
        <color rgb="FF000000"/>
        <rFont val="Spranq eco sans"/>
        <family val="2"/>
        <charset val="1"/>
      </rPr>
      <t xml:space="preserve">Nota 1: </t>
    </r>
    <r>
      <rPr>
        <sz val="11"/>
        <color rgb="FF000000"/>
        <rFont val="Spranq eco sans"/>
        <family val="2"/>
        <charset val="1"/>
      </rPr>
      <t xml:space="preserve">Os itens que contemplam o módulo 4 se referem ao custo dos dias trabalhados pelo repositor/substituto que por ventura venha cobrir o empregado nos casos de Ausências Legais (Submódulo 4.1) e/ou na Intrajornada (Submódulo 4.2), a depender da prestação do serviço.
</t>
    </r>
    <r>
      <rPr>
        <b val="true"/>
        <sz val="11"/>
        <color rgb="FF000000"/>
        <rFont val="Spranq eco sans"/>
        <family val="2"/>
        <charset val="1"/>
      </rPr>
      <t xml:space="preserve">Nota 2:</t>
    </r>
    <r>
      <rPr>
        <sz val="11"/>
        <color rgb="FF000000"/>
        <rFont val="Spranq eco sans"/>
        <family val="2"/>
        <charset val="1"/>
      </rPr>
      <t xml:space="preserve"> Haverá a incidência do Submódulo 2.2 sobre esse módulo.</t>
    </r>
  </si>
  <si>
    <t xml:space="preserve">Submódulo 4.1 - Ausências Legais</t>
  </si>
  <si>
    <t xml:space="preserve">4.1</t>
  </si>
  <si>
    <t xml:space="preserve">Ausências Legais</t>
  </si>
  <si>
    <t xml:space="preserve">Licença Paternidade</t>
  </si>
  <si>
    <t xml:space="preserve">Ausência por acidente de trabalho</t>
  </si>
  <si>
    <t xml:space="preserve">Afastamento Maternidade</t>
  </si>
  <si>
    <t xml:space="preserve">Ausência por doença</t>
  </si>
  <si>
    <t xml:space="preserve">Subtotal</t>
  </si>
  <si>
    <t xml:space="preserve">Incidência  do Submódulo 2.2 sobre o custo da reposição</t>
  </si>
  <si>
    <r>
      <rPr>
        <b val="true"/>
        <sz val="11"/>
        <color rgb="FF000000"/>
        <rFont val="Spranq eco sans"/>
        <family val="2"/>
        <charset val="1"/>
      </rPr>
      <t xml:space="preserve">Nota:</t>
    </r>
    <r>
      <rPr>
        <sz val="11"/>
        <color rgb="FF000000"/>
        <rFont val="Spranq eco sans"/>
        <family val="2"/>
        <charset val="1"/>
      </rPr>
      <t xml:space="preserve"> As alíneas "A" a "G" referem-se somente ao custo que será pago ao repositor pelos dias trabalhados quando da necessidade de substituir a mão de obra alocada na prestação do serviço.</t>
    </r>
  </si>
  <si>
    <t xml:space="preserve">Quadro-Resumo do Módulo 4 - Custo de Reposição do Profissional Ausente</t>
  </si>
  <si>
    <t xml:space="preserve">Custo de Reposição do Profissional Ausente</t>
  </si>
  <si>
    <t xml:space="preserve">Módulo 5 - Insumos Diversos</t>
  </si>
  <si>
    <t xml:space="preserve">Uniformes</t>
  </si>
  <si>
    <t xml:space="preserve">Materiais</t>
  </si>
  <si>
    <t xml:space="preserve">Equipamentos</t>
  </si>
  <si>
    <r>
      <rPr>
        <b val="true"/>
        <sz val="11"/>
        <color rgb="FF000000"/>
        <rFont val="Spranq eco sans"/>
        <family val="2"/>
        <charset val="1"/>
      </rPr>
      <t xml:space="preserve">Nota:</t>
    </r>
    <r>
      <rPr>
        <sz val="11"/>
        <color rgb="FF000000"/>
        <rFont val="Spranq eco sans"/>
        <family val="2"/>
        <charset val="1"/>
      </rPr>
      <t xml:space="preserve"> Valores mensais por empregado.</t>
    </r>
  </si>
  <si>
    <t xml:space="preserve">Módulo 6 - Custos Indiretos, Tributos e Lucro</t>
  </si>
  <si>
    <t xml:space="preserve">C.1. Tributos Federais (especificar)</t>
  </si>
  <si>
    <t xml:space="preserve">a) COFINS</t>
  </si>
  <si>
    <t xml:space="preserve">b) PIS</t>
  </si>
  <si>
    <t xml:space="preserve">c) IRPJ</t>
  </si>
  <si>
    <t xml:space="preserve">d) CSLL</t>
  </si>
  <si>
    <t xml:space="preserve">C.2. Tributos Estaduais (especificar)</t>
  </si>
  <si>
    <t xml:space="preserve">C.3. Tributos Municipais (especificar)</t>
  </si>
  <si>
    <t xml:space="preserve">a) ISSQN</t>
  </si>
  <si>
    <r>
      <rPr>
        <b val="true"/>
        <sz val="11"/>
        <color rgb="FF000000"/>
        <rFont val="Spranq eco sans"/>
        <family val="2"/>
        <charset val="1"/>
      </rPr>
      <t xml:space="preserve">Nota 1: </t>
    </r>
    <r>
      <rPr>
        <sz val="11"/>
        <color rgb="FF000000"/>
        <rFont val="Spranq eco sans"/>
        <family val="2"/>
        <charset val="1"/>
      </rPr>
      <t xml:space="preserve">Custos Indiretos, Tributos e Lucro por empregado.
</t>
    </r>
    <r>
      <rPr>
        <b val="true"/>
        <sz val="11"/>
        <color rgb="FF000000"/>
        <rFont val="Spranq eco sans"/>
        <family val="2"/>
        <charset val="1"/>
      </rPr>
      <t xml:space="preserve">Nota 2: </t>
    </r>
    <r>
      <rPr>
        <sz val="11"/>
        <color rgb="FF000000"/>
        <rFont val="Spranq eco sans"/>
        <family val="2"/>
        <charset val="1"/>
      </rPr>
      <t xml:space="preserve">O valor referente a tributos é obtido aplicando-se o percentual sobre o valor do faturamento.</t>
    </r>
  </si>
  <si>
    <t xml:space="preserve">2. QUADRO RESUMO DO CUSTO POR EMPREGADO</t>
  </si>
  <si>
    <t xml:space="preserve">Mão de obra vinculada à execução contratual (valor por empregado)</t>
  </si>
  <si>
    <t xml:space="preserve">Subtotal (A + B +C+ D+E)</t>
  </si>
  <si>
    <t xml:space="preserve">Módulo 6 – Custos Indiretos, Tributos e Lucro</t>
  </si>
  <si>
    <t xml:space="preserve">Valor Total por Empregado </t>
  </si>
  <si>
    <t xml:space="preserve">QUADRO RESUMO DO VALOR MENSAL DOS SERVIÇOS</t>
  </si>
  <si>
    <t xml:space="preserve"> </t>
  </si>
  <si>
    <t xml:space="preserve">TIPO DE SERVIÇO 
(A)</t>
  </si>
  <si>
    <t xml:space="preserve">VALOR PROPOSTO POR EMPREGADO 
(B)</t>
  </si>
  <si>
    <t xml:space="preserve">QTDE. DE EMPREGADOS /  POSTO 
( C  )</t>
  </si>
  <si>
    <t xml:space="preserve">VALOR PROPOSTO POR POSTO 
(D) = (B X C)</t>
  </si>
  <si>
    <t xml:space="preserve">QTDE. DE POSTOS 
(E)</t>
  </si>
  <si>
    <t xml:space="preserve">VALOR TOTAL
DO SERVIÇO 
(F) = (D X E)</t>
  </si>
  <si>
    <t xml:space="preserve">VALOR MENSAL DOS SERVIÇOS</t>
  </si>
  <si>
    <t xml:space="preserve">VALOR ANUAL</t>
  </si>
</sst>
</file>

<file path=xl/styles.xml><?xml version="1.0" encoding="utf-8"?>
<styleSheet xmlns="http://schemas.openxmlformats.org/spreadsheetml/2006/main">
  <numFmts count="16">
    <numFmt numFmtId="164" formatCode="General"/>
    <numFmt numFmtId="165" formatCode="_(* #,##0.00_);_(* \(#,##0.00\);_(* \-??_);_(@_)"/>
    <numFmt numFmtId="166" formatCode="_-* #,##0.00_-;\-* #,##0.00_-;_-* \-??_-;_-@_-"/>
    <numFmt numFmtId="167" formatCode="#,##0.00;[RED]#,##0.00"/>
    <numFmt numFmtId="168" formatCode="0%"/>
    <numFmt numFmtId="169" formatCode="0.00%"/>
    <numFmt numFmtId="170" formatCode="0"/>
    <numFmt numFmtId="171" formatCode="[$-416]#,##0.00_);[RED]\(#,##0.00\)"/>
    <numFmt numFmtId="172" formatCode="0.0000"/>
    <numFmt numFmtId="173" formatCode="#,##0.0000_ ;\-#,##0.0000\ "/>
    <numFmt numFmtId="174" formatCode="[$-416]#,##0.00_);\(#,##0.00\)"/>
    <numFmt numFmtId="175" formatCode="[$R$-416]\ #,##0.00;[RED]\-[$R$-416]\ #,##0.00"/>
    <numFmt numFmtId="176" formatCode="dd/mm/yy"/>
    <numFmt numFmtId="177" formatCode="&quot;R$ &quot;#,##0.00"/>
    <numFmt numFmtId="178" formatCode="#,##0.00"/>
    <numFmt numFmtId="179" formatCode="&quot;R$ &quot;#,##0.00;[RED]&quot;R$ &quot;#,##0.00"/>
  </numFmts>
  <fonts count="24">
    <font>
      <sz val="11"/>
      <color rgb="FF000000"/>
      <name val="Calibri"/>
      <family val="2"/>
      <charset val="1"/>
    </font>
    <font>
      <sz val="10"/>
      <name val="Arial"/>
      <family val="0"/>
    </font>
    <font>
      <sz val="10"/>
      <name val="Arial"/>
      <family val="0"/>
    </font>
    <font>
      <sz val="10"/>
      <name val="Arial"/>
      <family val="0"/>
    </font>
    <font>
      <sz val="10"/>
      <name val="Arial"/>
      <family val="2"/>
      <charset val="1"/>
    </font>
    <font>
      <sz val="12"/>
      <color rgb="FF000000"/>
      <name val="Times New Roman"/>
      <family val="1"/>
      <charset val="1"/>
    </font>
    <font>
      <sz val="18"/>
      <color rgb="FFFFFFFF"/>
      <name val="Times New Roman"/>
      <family val="1"/>
      <charset val="1"/>
    </font>
    <font>
      <sz val="11"/>
      <color rgb="FFFF0000"/>
      <name val="Arial"/>
      <family val="2"/>
      <charset val="1"/>
    </font>
    <font>
      <b val="true"/>
      <sz val="12"/>
      <color rgb="FF000000"/>
      <name val="Times New Roman"/>
      <family val="1"/>
      <charset val="1"/>
    </font>
    <font>
      <sz val="12"/>
      <color rgb="FFFF0000"/>
      <name val="Times New Roman"/>
      <family val="1"/>
      <charset val="1"/>
    </font>
    <font>
      <b val="true"/>
      <sz val="12"/>
      <color rgb="FFFF0000"/>
      <name val="Times New Roman"/>
      <family val="1"/>
      <charset val="1"/>
    </font>
    <font>
      <b val="true"/>
      <sz val="12"/>
      <name val="Times New Roman"/>
      <family val="1"/>
      <charset val="1"/>
    </font>
    <font>
      <sz val="12"/>
      <name val="Times New Roman"/>
      <family val="1"/>
      <charset val="1"/>
    </font>
    <font>
      <b val="true"/>
      <sz val="12"/>
      <color rgb="FF00B050"/>
      <name val="Times New Roman"/>
      <family val="1"/>
      <charset val="1"/>
    </font>
    <font>
      <sz val="9"/>
      <color rgb="FF000000"/>
      <name val="Segoe UI"/>
      <family val="2"/>
      <charset val="1"/>
    </font>
    <font>
      <sz val="11"/>
      <color rgb="FF000000"/>
      <name val="Spranq eco sans"/>
      <family val="2"/>
      <charset val="1"/>
    </font>
    <font>
      <sz val="11"/>
      <color rgb="FFFFFFFF"/>
      <name val="Spranq eco sans"/>
      <family val="2"/>
      <charset val="1"/>
    </font>
    <font>
      <sz val="11"/>
      <name val="Spranq eco sans"/>
      <family val="2"/>
      <charset val="1"/>
    </font>
    <font>
      <sz val="11"/>
      <color rgb="FFFF0000"/>
      <name val="Spranq eco sans"/>
      <family val="2"/>
      <charset val="1"/>
    </font>
    <font>
      <b val="true"/>
      <sz val="11"/>
      <color rgb="FF000000"/>
      <name val="Spranq eco sans"/>
      <family val="2"/>
      <charset val="1"/>
    </font>
    <font>
      <b val="true"/>
      <sz val="11"/>
      <color rgb="FFFF0000"/>
      <name val="Spranq eco sans"/>
      <family val="2"/>
      <charset val="1"/>
    </font>
    <font>
      <b val="true"/>
      <sz val="11"/>
      <name val="Spranq eco sans"/>
      <family val="2"/>
      <charset val="1"/>
    </font>
    <font>
      <b val="true"/>
      <sz val="11"/>
      <color rgb="FF000000"/>
      <name val="Calibri"/>
      <family val="2"/>
      <charset val="1"/>
    </font>
    <font>
      <b val="true"/>
      <sz val="11"/>
      <color rgb="FFFF0000"/>
      <name val="Calibri"/>
      <family val="2"/>
      <charset val="1"/>
    </font>
  </fonts>
  <fills count="12">
    <fill>
      <patternFill patternType="none"/>
    </fill>
    <fill>
      <patternFill patternType="gray125"/>
    </fill>
    <fill>
      <patternFill patternType="solid">
        <fgColor rgb="FF2E75B6"/>
        <bgColor rgb="FF0066CC"/>
      </patternFill>
    </fill>
    <fill>
      <patternFill patternType="solid">
        <fgColor rgb="FF9DC3E6"/>
        <bgColor rgb="FF9CCAFE"/>
      </patternFill>
    </fill>
    <fill>
      <patternFill patternType="solid">
        <fgColor rgb="FF729FCF"/>
        <bgColor rgb="FF8497B0"/>
      </patternFill>
    </fill>
    <fill>
      <patternFill patternType="solid">
        <fgColor rgb="FFBDD7EE"/>
        <bgColor rgb="FF9CCAFE"/>
      </patternFill>
    </fill>
    <fill>
      <patternFill patternType="solid">
        <fgColor rgb="FFFFFFFF"/>
        <bgColor rgb="FFFFFFCC"/>
      </patternFill>
    </fill>
    <fill>
      <patternFill patternType="solid">
        <fgColor rgb="FFDEEBF7"/>
        <bgColor rgb="FFCCFFFF"/>
      </patternFill>
    </fill>
    <fill>
      <patternFill patternType="solid">
        <fgColor rgb="FF8497B0"/>
        <bgColor rgb="FF729FCF"/>
      </patternFill>
    </fill>
    <fill>
      <patternFill patternType="solid">
        <fgColor rgb="FFFFFF00"/>
        <bgColor rgb="FFFFFF00"/>
      </patternFill>
    </fill>
    <fill>
      <patternFill patternType="solid">
        <fgColor rgb="FF808080"/>
        <bgColor rgb="FF8497B0"/>
      </patternFill>
    </fill>
    <fill>
      <patternFill patternType="solid">
        <fgColor rgb="FF9CCAFE"/>
        <bgColor rgb="FF9DC3E6"/>
      </patternFill>
    </fill>
  </fills>
  <borders count="41">
    <border diagonalUp="false" diagonalDown="false">
      <left/>
      <right/>
      <top/>
      <bottom/>
      <diagonal/>
    </border>
    <border diagonalUp="false" diagonalDown="false">
      <left style="medium"/>
      <right/>
      <top/>
      <bottom/>
      <diagonal/>
    </border>
    <border diagonalUp="false" diagonalDown="false">
      <left style="medium"/>
      <right style="medium"/>
      <top style="medium"/>
      <bottom style="medium"/>
      <diagonal/>
    </border>
    <border diagonalUp="false" diagonalDown="false">
      <left style="medium"/>
      <right style="thin"/>
      <top/>
      <bottom style="thin"/>
      <diagonal/>
    </border>
    <border diagonalUp="false" diagonalDown="false">
      <left style="thin"/>
      <right style="medium"/>
      <top/>
      <bottom style="thin"/>
      <diagonal/>
    </border>
    <border diagonalUp="false" diagonalDown="false">
      <left style="medium"/>
      <right style="thin"/>
      <top style="medium"/>
      <botto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style="thin"/>
      <right/>
      <top/>
      <bottom/>
      <diagonal/>
    </border>
    <border diagonalUp="false" diagonalDown="false">
      <left style="medium"/>
      <right style="thin"/>
      <top/>
      <bottom/>
      <diagonal/>
    </border>
    <border diagonalUp="false" diagonalDown="false">
      <left style="thin"/>
      <right style="thin"/>
      <top/>
      <bottom/>
      <diagonal/>
    </border>
    <border diagonalUp="false" diagonalDown="false">
      <left style="thin"/>
      <right style="medium"/>
      <top/>
      <bottom/>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medium"/>
      <right style="thin"/>
      <top/>
      <bottom style="medium"/>
      <diagonal/>
    </border>
    <border diagonalUp="false" diagonalDown="false">
      <left style="thin"/>
      <right style="medium"/>
      <top/>
      <bottom style="medium"/>
      <diagonal/>
    </border>
    <border diagonalUp="false" diagonalDown="false">
      <left style="medium"/>
      <right style="medium"/>
      <top style="medium"/>
      <bottom/>
      <diagonal/>
    </border>
    <border diagonalUp="false" diagonalDown="false">
      <left style="medium"/>
      <right style="thin"/>
      <top style="thin"/>
      <bottom/>
      <diagonal/>
    </border>
    <border diagonalUp="false" diagonalDown="false">
      <left style="thin"/>
      <right style="medium"/>
      <top style="thin"/>
      <bottom/>
      <diagonal/>
    </border>
    <border diagonalUp="false" diagonalDown="false">
      <left style="medium"/>
      <right/>
      <top style="medium"/>
      <bottom style="medium"/>
      <diagonal/>
    </border>
    <border diagonalUp="false" diagonalDown="false">
      <left style="thin"/>
      <right/>
      <top style="medium"/>
      <bottom style="thin"/>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thin"/>
      <right style="thin"/>
      <top style="thin"/>
      <bottom style="medium"/>
      <diagonal/>
    </border>
    <border diagonalUp="false" diagonalDown="false">
      <left style="thin"/>
      <right/>
      <top style="thin"/>
      <bottom style="medium"/>
      <diagonal/>
    </border>
    <border diagonalUp="false" diagonalDown="false">
      <left/>
      <right/>
      <top style="medium"/>
      <bottom style="medium"/>
      <diagonal/>
    </border>
    <border diagonalUp="false" diagonalDown="false">
      <left style="thin"/>
      <right style="thin"/>
      <top style="thin"/>
      <bottom/>
      <diagonal/>
    </border>
    <border diagonalUp="false" diagonalDown="false">
      <left style="medium"/>
      <right style="medium"/>
      <top style="medium"/>
      <bottom style="thin"/>
      <diagonal/>
    </border>
    <border diagonalUp="false" diagonalDown="false">
      <left/>
      <right/>
      <top/>
      <bottom style="medium"/>
      <diagonal/>
    </border>
    <border diagonalUp="false" diagonalDown="false">
      <left/>
      <right style="medium"/>
      <top style="medium"/>
      <bottom style="medium"/>
      <diagonal/>
    </border>
    <border diagonalUp="false" diagonalDown="false">
      <left style="medium"/>
      <right style="medium"/>
      <top/>
      <bottom style="medium"/>
      <diagonal/>
    </border>
    <border diagonalUp="false" diagonalDown="false">
      <left/>
      <right style="medium"/>
      <top/>
      <bottom style="medium"/>
      <diagonal/>
    </border>
    <border diagonalUp="false" diagonalDown="false">
      <left style="medium"/>
      <right/>
      <top/>
      <bottom style="medium"/>
      <diagonal/>
    </border>
  </borders>
  <cellStyleXfs count="29">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8" fontId="0"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5" fontId="4"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cellStyleXfs>
  <cellXfs count="250">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6" fillId="2"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true" applyAlignment="true" applyProtection="false">
      <alignment horizontal="center" vertical="bottom" textRotation="0" wrapText="false" indent="0" shrinkToFit="false"/>
      <protection locked="true" hidden="false"/>
    </xf>
    <xf numFmtId="164" fontId="7" fillId="0" borderId="0" xfId="0" applyFont="true" applyBorder="true" applyAlignment="true" applyProtection="false">
      <alignment horizontal="left" vertical="center" textRotation="0" wrapText="true" indent="0" shrinkToFit="false"/>
      <protection locked="true" hidden="false"/>
    </xf>
    <xf numFmtId="164" fontId="8" fillId="2" borderId="0"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true" applyAlignment="true" applyProtection="false">
      <alignment horizontal="left"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8" fillId="0" borderId="0" xfId="0" applyFont="true" applyBorder="true" applyAlignment="true" applyProtection="false">
      <alignment horizontal="center" vertical="center" textRotation="0" wrapText="true" indent="0" shrinkToFit="false"/>
      <protection locked="true" hidden="false"/>
    </xf>
    <xf numFmtId="164" fontId="8" fillId="3" borderId="2" xfId="0" applyFont="true" applyBorder="true" applyAlignment="true" applyProtection="false">
      <alignment horizontal="center" vertical="center" textRotation="0" wrapText="false" indent="0" shrinkToFit="false"/>
      <protection locked="true" hidden="false"/>
    </xf>
    <xf numFmtId="164" fontId="5" fillId="0" borderId="3" xfId="0" applyFont="true" applyBorder="true" applyAlignment="true" applyProtection="false">
      <alignment horizontal="center" vertical="center" textRotation="0" wrapText="false" indent="0" shrinkToFit="false"/>
      <protection locked="true" hidden="false"/>
    </xf>
    <xf numFmtId="167" fontId="8" fillId="0" borderId="4" xfId="0" applyFont="true" applyBorder="true" applyAlignment="true" applyProtection="false">
      <alignment horizontal="center" vertical="center" textRotation="0" wrapText="false" indent="0" shrinkToFit="false"/>
      <protection locked="true" hidden="false"/>
    </xf>
    <xf numFmtId="164" fontId="8" fillId="3" borderId="5" xfId="0" applyFont="true" applyBorder="true" applyAlignment="true" applyProtection="false">
      <alignment horizontal="center" vertical="center" textRotation="0" wrapText="false" indent="0" shrinkToFit="false"/>
      <protection locked="true" hidden="false"/>
    </xf>
    <xf numFmtId="164" fontId="8" fillId="3" borderId="6" xfId="0" applyFont="true" applyBorder="true" applyAlignment="true" applyProtection="false">
      <alignment horizontal="center" vertical="center" textRotation="0" wrapText="false" indent="0" shrinkToFit="false"/>
      <protection locked="true" hidden="false"/>
    </xf>
    <xf numFmtId="164" fontId="8" fillId="3" borderId="7" xfId="0" applyFont="true" applyBorder="true" applyAlignment="true" applyProtection="false">
      <alignment horizontal="center" vertical="center" textRotation="0" wrapText="false" indent="0" shrinkToFit="false"/>
      <protection locked="true" hidden="false"/>
    </xf>
    <xf numFmtId="164" fontId="5" fillId="0" borderId="8" xfId="0" applyFont="true" applyBorder="true" applyAlignment="true" applyProtection="false">
      <alignment horizontal="center" vertical="center" textRotation="0" wrapText="false" indent="0" shrinkToFit="false"/>
      <protection locked="true" hidden="false"/>
    </xf>
    <xf numFmtId="167" fontId="5" fillId="0" borderId="9" xfId="0" applyFont="true" applyBorder="true" applyAlignment="true" applyProtection="false">
      <alignment horizontal="center" vertical="center" textRotation="0" wrapText="false" indent="0" shrinkToFit="false"/>
      <protection locked="true" hidden="false"/>
    </xf>
    <xf numFmtId="168" fontId="5" fillId="0" borderId="9" xfId="19" applyFont="true" applyBorder="true" applyAlignment="true" applyProtection="true">
      <alignment horizontal="center" vertical="center" textRotation="0" wrapText="false" indent="0" shrinkToFit="false"/>
      <protection locked="true" hidden="false"/>
    </xf>
    <xf numFmtId="167" fontId="8" fillId="0" borderId="10" xfId="0" applyFont="true" applyBorder="true" applyAlignment="true" applyProtection="false">
      <alignment horizontal="center" vertical="center" textRotation="0" wrapText="false" indent="0" shrinkToFit="false"/>
      <protection locked="true" hidden="false"/>
    </xf>
    <xf numFmtId="164" fontId="10" fillId="0" borderId="0" xfId="0" applyFont="true" applyBorder="true" applyAlignment="true" applyProtection="false">
      <alignment horizontal="center" vertical="center" textRotation="0" wrapText="true" indent="0" shrinkToFit="false"/>
      <protection locked="true" hidden="false"/>
    </xf>
    <xf numFmtId="164" fontId="8" fillId="0" borderId="1" xfId="0" applyFont="true" applyBorder="true" applyAlignment="true" applyProtection="false">
      <alignment horizontal="center" vertical="center" textRotation="0" wrapText="false" indent="0" shrinkToFit="false"/>
      <protection locked="true" hidden="false"/>
    </xf>
    <xf numFmtId="164" fontId="8" fillId="3" borderId="11" xfId="0" applyFont="true" applyBorder="true" applyAlignment="true" applyProtection="false">
      <alignment horizontal="center" vertical="center" textRotation="0" wrapText="false" indent="0" shrinkToFit="false"/>
      <protection locked="true" hidden="false"/>
    </xf>
    <xf numFmtId="164" fontId="8" fillId="3" borderId="12" xfId="0" applyFont="true" applyBorder="true" applyAlignment="true" applyProtection="false">
      <alignment horizontal="center" vertical="center" textRotation="0" wrapText="false" indent="0" shrinkToFit="false"/>
      <protection locked="true" hidden="false"/>
    </xf>
    <xf numFmtId="164" fontId="8" fillId="3" borderId="12" xfId="0" applyFont="true" applyBorder="true" applyAlignment="true" applyProtection="false">
      <alignment horizontal="center" vertical="center" textRotation="0" wrapText="true" indent="0" shrinkToFit="false"/>
      <protection locked="true" hidden="false"/>
    </xf>
    <xf numFmtId="164" fontId="8" fillId="3" borderId="13" xfId="0" applyFont="true" applyBorder="true" applyAlignment="true" applyProtection="false">
      <alignment horizontal="center" vertical="center" textRotation="0" wrapText="false" indent="0" shrinkToFit="false"/>
      <protection locked="true" hidden="false"/>
    </xf>
    <xf numFmtId="164" fontId="8" fillId="0" borderId="14" xfId="0" applyFont="true" applyBorder="true" applyAlignment="true" applyProtection="false">
      <alignment horizontal="center" vertical="center" textRotation="0" wrapText="false" indent="0" shrinkToFit="false"/>
      <protection locked="true" hidden="false"/>
    </xf>
    <xf numFmtId="164" fontId="5" fillId="4" borderId="9" xfId="0" applyFont="true" applyBorder="true" applyAlignment="true" applyProtection="false">
      <alignment horizontal="center" vertical="center" textRotation="0" wrapText="false" indent="0" shrinkToFit="false"/>
      <protection locked="true" hidden="false"/>
    </xf>
    <xf numFmtId="167" fontId="8" fillId="0" borderId="14" xfId="0" applyFont="true" applyBorder="true" applyAlignment="true" applyProtection="false">
      <alignment horizontal="center" vertical="center" textRotation="0" wrapText="false" indent="0" shrinkToFit="false"/>
      <protection locked="true" hidden="false"/>
    </xf>
    <xf numFmtId="167" fontId="8" fillId="0" borderId="0" xfId="0" applyFont="true" applyBorder="true" applyAlignment="true" applyProtection="false">
      <alignment horizontal="center" vertical="center" textRotation="0" wrapText="false" indent="0" shrinkToFit="false"/>
      <protection locked="true" hidden="false"/>
    </xf>
    <xf numFmtId="164" fontId="8" fillId="3" borderId="2" xfId="0" applyFont="true" applyBorder="true" applyAlignment="true" applyProtection="false">
      <alignment horizontal="center" vertical="center" textRotation="0" wrapText="true" indent="0" shrinkToFit="false"/>
      <protection locked="true" hidden="false"/>
    </xf>
    <xf numFmtId="164" fontId="9" fillId="0" borderId="0" xfId="0" applyFont="true" applyBorder="false" applyAlignment="true" applyProtection="false">
      <alignment horizontal="center" vertical="center" textRotation="0" wrapText="false" indent="0" shrinkToFit="false"/>
      <protection locked="true" hidden="false"/>
    </xf>
    <xf numFmtId="164" fontId="8" fillId="3" borderId="15" xfId="0" applyFont="true" applyBorder="true" applyAlignment="true" applyProtection="false">
      <alignment horizontal="center" vertical="center" textRotation="0" wrapText="false" indent="0" shrinkToFit="false"/>
      <protection locked="true" hidden="false"/>
    </xf>
    <xf numFmtId="164" fontId="8" fillId="3" borderId="16" xfId="0" applyFont="true" applyBorder="true" applyAlignment="true" applyProtection="false">
      <alignment horizontal="center" vertical="center" textRotation="0" wrapText="false" indent="0" shrinkToFit="false"/>
      <protection locked="true" hidden="false"/>
    </xf>
    <xf numFmtId="164" fontId="8" fillId="3" borderId="16" xfId="0" applyFont="true" applyBorder="true" applyAlignment="true" applyProtection="false">
      <alignment horizontal="center" vertical="center" textRotation="0" wrapText="true" indent="0" shrinkToFit="false"/>
      <protection locked="true" hidden="false"/>
    </xf>
    <xf numFmtId="164" fontId="8" fillId="3" borderId="17" xfId="0" applyFont="true" applyBorder="true" applyAlignment="true" applyProtection="false">
      <alignment horizontal="center" vertical="center" textRotation="0" wrapText="false" indent="0" shrinkToFit="false"/>
      <protection locked="true" hidden="false"/>
    </xf>
    <xf numFmtId="169" fontId="5" fillId="0" borderId="9" xfId="0" applyFont="true" applyBorder="true" applyAlignment="true" applyProtection="false">
      <alignment horizontal="center" vertical="center" textRotation="0" wrapText="false" indent="0" shrinkToFit="false"/>
      <protection locked="true" hidden="false"/>
    </xf>
    <xf numFmtId="169" fontId="5" fillId="0" borderId="9" xfId="19" applyFont="true" applyBorder="true" applyAlignment="true" applyProtection="true">
      <alignment horizontal="center" vertical="center" textRotation="0" wrapText="false" indent="0" shrinkToFit="false"/>
      <protection locked="true" hidden="false"/>
    </xf>
    <xf numFmtId="169" fontId="5" fillId="0" borderId="10" xfId="19" applyFont="true" applyBorder="true" applyAlignment="true" applyProtection="true">
      <alignment horizontal="center" vertical="center" textRotation="0" wrapText="false" indent="0" shrinkToFit="false"/>
      <protection locked="true" hidden="false"/>
    </xf>
    <xf numFmtId="164" fontId="5" fillId="0" borderId="18" xfId="0" applyFont="true" applyBorder="true" applyAlignment="true" applyProtection="false">
      <alignment horizontal="center" vertical="center" textRotation="0" wrapText="false" indent="0" shrinkToFit="false"/>
      <protection locked="true" hidden="false"/>
    </xf>
    <xf numFmtId="169" fontId="5" fillId="0" borderId="19" xfId="19" applyFont="true" applyBorder="true" applyAlignment="true" applyProtection="true">
      <alignment horizontal="center" vertical="center" textRotation="0" wrapText="false" indent="0" shrinkToFit="false"/>
      <protection locked="true" hidden="false"/>
    </xf>
    <xf numFmtId="164" fontId="5" fillId="0" borderId="20" xfId="0" applyFont="true" applyBorder="true" applyAlignment="true" applyProtection="false">
      <alignment horizontal="center" vertical="center" textRotation="0" wrapText="false" indent="0" shrinkToFit="false"/>
      <protection locked="true" hidden="false"/>
    </xf>
    <xf numFmtId="169" fontId="5" fillId="0" borderId="21" xfId="19" applyFont="true" applyBorder="true" applyAlignment="true" applyProtection="true">
      <alignment horizontal="center" vertical="center" textRotation="0" wrapText="false" indent="0" shrinkToFit="false"/>
      <protection locked="true" hidden="false"/>
    </xf>
    <xf numFmtId="164" fontId="8" fillId="5" borderId="22" xfId="0" applyFont="true" applyBorder="true" applyAlignment="true" applyProtection="false">
      <alignment horizontal="center" vertical="center" textRotation="0" wrapText="false" indent="0" shrinkToFit="false"/>
      <protection locked="true" hidden="false"/>
    </xf>
    <xf numFmtId="169" fontId="8" fillId="5" borderId="23" xfId="19" applyFont="true" applyBorder="true" applyAlignment="true" applyProtection="true">
      <alignment horizontal="center" vertical="center" textRotation="0" wrapText="false" indent="0" shrinkToFit="false"/>
      <protection locked="true" hidden="false"/>
    </xf>
    <xf numFmtId="164" fontId="8" fillId="6" borderId="0" xfId="0" applyFont="true" applyBorder="true" applyAlignment="true" applyProtection="false">
      <alignment horizontal="center" vertical="center" textRotation="0" wrapText="false" indent="0" shrinkToFit="false"/>
      <protection locked="true" hidden="false"/>
    </xf>
    <xf numFmtId="169" fontId="8" fillId="6" borderId="0" xfId="19" applyFont="true" applyBorder="true" applyAlignment="true" applyProtection="true">
      <alignment horizontal="center" vertical="center" textRotation="0" wrapText="false" indent="0" shrinkToFit="false"/>
      <protection locked="true" hidden="false"/>
    </xf>
    <xf numFmtId="164" fontId="8" fillId="0" borderId="0" xfId="0" applyFont="true" applyBorder="false" applyAlignment="true" applyProtection="false">
      <alignment horizontal="center" vertical="center" textRotation="0" wrapText="false" indent="0" shrinkToFit="false"/>
      <protection locked="true" hidden="false"/>
    </xf>
    <xf numFmtId="170" fontId="5" fillId="0" borderId="9" xfId="0" applyFont="true" applyBorder="true" applyAlignment="true" applyProtection="false">
      <alignment horizontal="center" vertical="center" textRotation="0" wrapText="false" indent="0" shrinkToFit="false"/>
      <protection locked="true" hidden="false"/>
    </xf>
    <xf numFmtId="164" fontId="8" fillId="3" borderId="6"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7" fontId="5" fillId="0" borderId="0" xfId="0" applyFont="true" applyBorder="true" applyAlignment="true" applyProtection="false">
      <alignment horizontal="center" vertical="center" textRotation="0" wrapText="false" indent="0" shrinkToFit="false"/>
      <protection locked="true" hidden="false"/>
    </xf>
    <xf numFmtId="170" fontId="5" fillId="0" borderId="0" xfId="0" applyFont="true" applyBorder="true" applyAlignment="true" applyProtection="false">
      <alignment horizontal="center" vertical="center" textRotation="0" wrapText="false" indent="0" shrinkToFit="false"/>
      <protection locked="true" hidden="false"/>
    </xf>
    <xf numFmtId="164" fontId="8" fillId="3" borderId="17" xfId="0" applyFont="true" applyBorder="true" applyAlignment="true" applyProtection="false">
      <alignment horizontal="center" vertical="center" textRotation="0" wrapText="true" indent="0" shrinkToFit="false"/>
      <protection locked="true" hidden="false"/>
    </xf>
    <xf numFmtId="168" fontId="5" fillId="0" borderId="9"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8" fillId="3" borderId="24" xfId="0" applyFont="true" applyBorder="true" applyAlignment="true" applyProtection="false">
      <alignment horizontal="center" vertical="center" textRotation="0" wrapText="true" indent="0" shrinkToFit="false"/>
      <protection locked="true" hidden="false"/>
    </xf>
    <xf numFmtId="164" fontId="5" fillId="0" borderId="3" xfId="0" applyFont="true" applyBorder="true" applyAlignment="true" applyProtection="false">
      <alignment horizontal="center" vertical="center" textRotation="0" wrapText="true" indent="0" shrinkToFit="false"/>
      <protection locked="true" hidden="false"/>
    </xf>
    <xf numFmtId="169" fontId="5" fillId="0" borderId="4" xfId="19" applyFont="true" applyBorder="true" applyAlignment="true" applyProtection="true">
      <alignment horizontal="center" vertical="center" textRotation="0" wrapText="false" indent="0" shrinkToFit="false"/>
      <protection locked="true" hidden="false"/>
    </xf>
    <xf numFmtId="164" fontId="5" fillId="0" borderId="18" xfId="0" applyFont="true" applyBorder="true" applyAlignment="true" applyProtection="false">
      <alignment horizontal="center" vertical="center" textRotation="0" wrapText="true" indent="0" shrinkToFit="false"/>
      <protection locked="true" hidden="false"/>
    </xf>
    <xf numFmtId="164" fontId="5" fillId="0" borderId="25" xfId="0" applyFont="true" applyBorder="true" applyAlignment="true" applyProtection="false">
      <alignment horizontal="center" vertical="center" textRotation="0" wrapText="true" indent="0" shrinkToFit="false"/>
      <protection locked="true" hidden="false"/>
    </xf>
    <xf numFmtId="169" fontId="5" fillId="0" borderId="26" xfId="19" applyFont="true" applyBorder="true" applyAlignment="true" applyProtection="true">
      <alignment horizontal="center" vertical="center" textRotation="0" wrapText="false" indent="0" shrinkToFit="false"/>
      <protection locked="true" hidden="false"/>
    </xf>
    <xf numFmtId="169" fontId="8" fillId="3" borderId="13" xfId="0" applyFont="true" applyBorder="true" applyAlignment="true" applyProtection="false">
      <alignment horizontal="center" vertical="center" textRotation="0" wrapText="false" indent="0" shrinkToFit="false"/>
      <protection locked="true" hidden="false"/>
    </xf>
    <xf numFmtId="164" fontId="5" fillId="0" borderId="9"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true" applyAlignment="true" applyProtection="false">
      <alignment horizontal="general" vertical="center" textRotation="0" wrapText="false" indent="0" shrinkToFit="false"/>
      <protection locked="true" hidden="false"/>
    </xf>
    <xf numFmtId="164" fontId="8" fillId="3" borderId="14" xfId="0" applyFont="true" applyBorder="true" applyAlignment="true" applyProtection="false">
      <alignment horizontal="center" vertical="center" textRotation="0" wrapText="true" indent="0" shrinkToFit="false"/>
      <protection locked="true" hidden="false"/>
    </xf>
    <xf numFmtId="169" fontId="5" fillId="0" borderId="0" xfId="0" applyFont="true" applyBorder="true" applyAlignment="true" applyProtection="false">
      <alignment horizontal="center" vertical="center" textRotation="0" wrapText="false" indent="0" shrinkToFit="false"/>
      <protection locked="true" hidden="false"/>
    </xf>
    <xf numFmtId="171" fontId="5" fillId="0" borderId="9" xfId="0" applyFont="true" applyBorder="true" applyAlignment="true" applyProtection="false">
      <alignment horizontal="center" vertical="center" textRotation="0" wrapText="false" indent="0" shrinkToFit="false"/>
      <protection locked="true" hidden="false"/>
    </xf>
    <xf numFmtId="171" fontId="8" fillId="0" borderId="10" xfId="0" applyFont="true" applyBorder="true" applyAlignment="true" applyProtection="false">
      <alignment horizontal="center" vertical="center" textRotation="0" wrapText="false" indent="0" shrinkToFit="false"/>
      <protection locked="true" hidden="false"/>
    </xf>
    <xf numFmtId="164" fontId="8" fillId="0" borderId="1" xfId="0" applyFont="true" applyBorder="true" applyAlignment="true" applyProtection="false">
      <alignment horizontal="center" vertical="center" textRotation="0" wrapText="true" indent="0" shrinkToFit="false"/>
      <protection locked="true" hidden="false"/>
    </xf>
    <xf numFmtId="164" fontId="8" fillId="3" borderId="27" xfId="0" applyFont="true" applyBorder="true" applyAlignment="true" applyProtection="false">
      <alignment horizontal="center" vertical="center" textRotation="0" wrapText="true" indent="0" shrinkToFit="false"/>
      <protection locked="true" hidden="false"/>
    </xf>
    <xf numFmtId="164" fontId="5" fillId="0" borderId="8" xfId="0" applyFont="true" applyBorder="true" applyAlignment="true" applyProtection="false">
      <alignment horizontal="center" vertical="center" textRotation="0" wrapText="true" indent="0" shrinkToFit="false"/>
      <protection locked="true" hidden="false"/>
    </xf>
    <xf numFmtId="172" fontId="5" fillId="0" borderId="9" xfId="0" applyFont="true" applyBorder="true" applyAlignment="true" applyProtection="false">
      <alignment horizontal="center" vertical="center" textRotation="0" wrapText="true" indent="0" shrinkToFit="false"/>
      <protection locked="true" hidden="false"/>
    </xf>
    <xf numFmtId="164" fontId="5" fillId="0" borderId="28" xfId="0" applyFont="true" applyBorder="true" applyAlignment="true" applyProtection="false">
      <alignment horizontal="center" vertical="center" textRotation="0" wrapText="true" indent="0" shrinkToFit="false"/>
      <protection locked="true" hidden="false"/>
    </xf>
    <xf numFmtId="168" fontId="5" fillId="0" borderId="8" xfId="19" applyFont="true" applyBorder="true" applyAlignment="true" applyProtection="true">
      <alignment horizontal="center" vertical="center" textRotation="0" wrapText="true" indent="0" shrinkToFit="false"/>
      <protection locked="true" hidden="false"/>
    </xf>
    <xf numFmtId="173" fontId="8" fillId="0" borderId="10" xfId="15" applyFont="true" applyBorder="true" applyAlignment="true" applyProtection="true">
      <alignment horizontal="center" vertical="center" textRotation="0" wrapText="true" indent="0" shrinkToFit="false"/>
      <protection locked="true" hidden="false"/>
    </xf>
    <xf numFmtId="169" fontId="5" fillId="0" borderId="1" xfId="19" applyFont="true" applyBorder="true" applyAlignment="true" applyProtection="true">
      <alignment horizontal="center" vertical="center" textRotation="0" wrapText="true" indent="0" shrinkToFit="false"/>
      <protection locked="true" hidden="false"/>
    </xf>
    <xf numFmtId="173" fontId="8" fillId="0" borderId="0" xfId="15" applyFont="true" applyBorder="true" applyAlignment="true" applyProtection="true">
      <alignment horizontal="center" vertical="center" textRotation="0" wrapText="true" indent="0" shrinkToFit="false"/>
      <protection locked="true" hidden="false"/>
    </xf>
    <xf numFmtId="172" fontId="5" fillId="0" borderId="29" xfId="0" applyFont="true" applyBorder="true" applyAlignment="true" applyProtection="false">
      <alignment horizontal="center" vertical="center" textRotation="0" wrapText="true" indent="0" shrinkToFit="false"/>
      <protection locked="true" hidden="false"/>
    </xf>
    <xf numFmtId="164" fontId="5" fillId="0" borderId="30" xfId="0" applyFont="true" applyBorder="true" applyAlignment="true" applyProtection="false">
      <alignment horizontal="center" vertical="center" textRotation="0" wrapText="true" indent="0" shrinkToFit="false"/>
      <protection locked="true" hidden="false"/>
    </xf>
    <xf numFmtId="168" fontId="5" fillId="0" borderId="18" xfId="19" applyFont="true" applyBorder="true" applyAlignment="true" applyProtection="true">
      <alignment horizontal="center" vertical="center" textRotation="0" wrapText="true" indent="0" shrinkToFit="false"/>
      <protection locked="true" hidden="false"/>
    </xf>
    <xf numFmtId="173" fontId="8" fillId="0" borderId="19" xfId="15" applyFont="true" applyBorder="true" applyAlignment="true" applyProtection="true">
      <alignment horizontal="center" vertical="center" textRotation="0" wrapText="true" indent="0" shrinkToFit="false"/>
      <protection locked="true" hidden="false"/>
    </xf>
    <xf numFmtId="164" fontId="5" fillId="0" borderId="20" xfId="0" applyFont="true" applyBorder="true" applyAlignment="true" applyProtection="false">
      <alignment horizontal="center" vertical="center" textRotation="0" wrapText="true" indent="0" shrinkToFit="false"/>
      <protection locked="true" hidden="false"/>
    </xf>
    <xf numFmtId="172" fontId="5" fillId="0" borderId="31" xfId="0" applyFont="true" applyBorder="true" applyAlignment="true" applyProtection="false">
      <alignment horizontal="center" vertical="center" textRotation="0" wrapText="true" indent="0" shrinkToFit="false"/>
      <protection locked="true" hidden="false"/>
    </xf>
    <xf numFmtId="164" fontId="5" fillId="0" borderId="32" xfId="0" applyFont="true" applyBorder="true" applyAlignment="true" applyProtection="false">
      <alignment horizontal="center" vertical="center" textRotation="0" wrapText="true" indent="0" shrinkToFit="false"/>
      <protection locked="true" hidden="false"/>
    </xf>
    <xf numFmtId="168" fontId="5" fillId="0" borderId="20" xfId="19" applyFont="true" applyBorder="true" applyAlignment="true" applyProtection="true">
      <alignment horizontal="center" vertical="center" textRotation="0" wrapText="true" indent="0" shrinkToFit="false"/>
      <protection locked="true" hidden="false"/>
    </xf>
    <xf numFmtId="173" fontId="8" fillId="0" borderId="21" xfId="15" applyFont="true" applyBorder="true" applyAlignment="true" applyProtection="true">
      <alignment horizontal="center" vertical="center" textRotation="0" wrapText="true" indent="0" shrinkToFit="false"/>
      <protection locked="true" hidden="false"/>
    </xf>
    <xf numFmtId="164" fontId="8" fillId="3" borderId="33" xfId="0" applyFont="true" applyBorder="true" applyAlignment="true" applyProtection="false">
      <alignment horizontal="center" vertical="center" textRotation="0" wrapText="true" indent="0" shrinkToFit="false"/>
      <protection locked="true" hidden="false"/>
    </xf>
    <xf numFmtId="164" fontId="8" fillId="3" borderId="11" xfId="0" applyFont="true" applyBorder="true" applyAlignment="true" applyProtection="false">
      <alignment horizontal="center" vertical="center" textRotation="0" wrapText="true" indent="0" shrinkToFit="false"/>
      <protection locked="true" hidden="false"/>
    </xf>
    <xf numFmtId="164" fontId="8" fillId="0" borderId="14" xfId="0" applyFont="true" applyBorder="true" applyAlignment="true" applyProtection="false">
      <alignment horizontal="center" vertical="center" textRotation="0" wrapText="true" indent="0" shrinkToFit="false"/>
      <protection locked="true" hidden="false"/>
    </xf>
    <xf numFmtId="172" fontId="5" fillId="0" borderId="14" xfId="0" applyFont="true" applyBorder="true" applyAlignment="true" applyProtection="false">
      <alignment horizontal="center" vertical="center" textRotation="0" wrapText="true" indent="0" shrinkToFit="false"/>
      <protection locked="true" hidden="false"/>
    </xf>
    <xf numFmtId="172" fontId="5" fillId="0" borderId="34" xfId="0" applyFont="true" applyBorder="true" applyAlignment="true" applyProtection="false">
      <alignment horizontal="center" vertical="center" textRotation="0" wrapText="true" indent="0" shrinkToFit="false"/>
      <protection locked="true" hidden="false"/>
    </xf>
    <xf numFmtId="172" fontId="8" fillId="3" borderId="12" xfId="0" applyFont="true" applyBorder="true" applyAlignment="true" applyProtection="false">
      <alignment horizontal="center" vertical="center" textRotation="0" wrapText="true" indent="0" shrinkToFit="false"/>
      <protection locked="true" hidden="false"/>
    </xf>
    <xf numFmtId="172" fontId="8" fillId="0" borderId="14" xfId="0" applyFont="true" applyBorder="true" applyAlignment="true" applyProtection="false">
      <alignment horizontal="center" vertical="center" textRotation="0" wrapText="true" indent="0" shrinkToFit="false"/>
      <protection locked="true" hidden="false"/>
    </xf>
    <xf numFmtId="164" fontId="8" fillId="6" borderId="0" xfId="0" applyFont="true" applyBorder="true" applyAlignment="true" applyProtection="false">
      <alignment horizontal="center" vertical="center" textRotation="0" wrapText="true" indent="0" shrinkToFit="false"/>
      <protection locked="true" hidden="false"/>
    </xf>
    <xf numFmtId="172" fontId="8" fillId="6" borderId="0" xfId="0" applyFont="true" applyBorder="true" applyAlignment="true" applyProtection="false">
      <alignment horizontal="center" vertical="center" textRotation="0" wrapText="true" indent="0" shrinkToFit="false"/>
      <protection locked="true" hidden="false"/>
    </xf>
    <xf numFmtId="172" fontId="8" fillId="0" borderId="0" xfId="0" applyFont="true" applyBorder="true" applyAlignment="true" applyProtection="false">
      <alignment horizontal="center" vertical="center" textRotation="0" wrapText="true" indent="0" shrinkToFit="false"/>
      <protection locked="true" hidden="false"/>
    </xf>
    <xf numFmtId="172" fontId="5" fillId="0" borderId="9" xfId="0" applyFont="true" applyBorder="true" applyAlignment="true" applyProtection="false">
      <alignment horizontal="center" vertical="center" textRotation="0" wrapText="false" indent="0" shrinkToFit="false"/>
      <protection locked="true" hidden="false"/>
    </xf>
    <xf numFmtId="167" fontId="5" fillId="3" borderId="9" xfId="0" applyFont="true" applyBorder="true" applyAlignment="true" applyProtection="false">
      <alignment horizontal="center" vertical="center" textRotation="0" wrapText="false" indent="0" shrinkToFit="false"/>
      <protection locked="true" hidden="false"/>
    </xf>
    <xf numFmtId="164" fontId="8" fillId="3" borderId="29" xfId="0" applyFont="true" applyBorder="true" applyAlignment="true" applyProtection="false">
      <alignment horizontal="center" vertical="center" textRotation="0" wrapText="false" indent="0" shrinkToFit="false"/>
      <protection locked="true" hidden="false"/>
    </xf>
    <xf numFmtId="164" fontId="5" fillId="0" borderId="29" xfId="0" applyFont="true" applyBorder="true" applyAlignment="true" applyProtection="false">
      <alignment horizontal="center" vertical="center" textRotation="0" wrapText="false" indent="0" shrinkToFit="false"/>
      <protection locked="true" hidden="false"/>
    </xf>
    <xf numFmtId="167" fontId="8" fillId="0" borderId="29" xfId="0" applyFont="true" applyBorder="true" applyAlignment="true" applyProtection="false">
      <alignment horizontal="center" vertical="center" textRotation="0" wrapText="false" indent="0" shrinkToFit="false"/>
      <protection locked="true" hidden="false"/>
    </xf>
    <xf numFmtId="169" fontId="8" fillId="0" borderId="29" xfId="0" applyFont="true" applyBorder="true" applyAlignment="true" applyProtection="false">
      <alignment horizontal="center" vertical="center" textRotation="0" wrapText="false" indent="0" shrinkToFit="false"/>
      <protection locked="true" hidden="false"/>
    </xf>
    <xf numFmtId="167" fontId="5" fillId="0" borderId="29" xfId="0" applyFont="true" applyBorder="true" applyAlignment="true" applyProtection="false">
      <alignment horizontal="center" vertical="center" textRotation="0" wrapText="false" indent="0" shrinkToFit="false"/>
      <protection locked="true" hidden="false"/>
    </xf>
    <xf numFmtId="167" fontId="5" fillId="0" borderId="0" xfId="0" applyFont="true" applyBorder="false" applyAlignment="true" applyProtection="false">
      <alignment horizontal="center" vertical="center" textRotation="0" wrapText="false" indent="0" shrinkToFit="false"/>
      <protection locked="true" hidden="false"/>
    </xf>
    <xf numFmtId="164" fontId="9" fillId="0" borderId="0" xfId="0" applyFont="true" applyBorder="true" applyAlignment="true" applyProtection="false">
      <alignment horizontal="center" vertical="center" textRotation="0" wrapText="false" indent="0" shrinkToFit="false"/>
      <protection locked="true" hidden="false"/>
    </xf>
    <xf numFmtId="164" fontId="11" fillId="3" borderId="35" xfId="0" applyFont="true" applyBorder="true" applyAlignment="true" applyProtection="false">
      <alignment horizontal="center" vertical="center" textRotation="0" wrapText="true" indent="0" shrinkToFit="false"/>
      <protection locked="true" hidden="false"/>
    </xf>
    <xf numFmtId="164" fontId="12" fillId="0" borderId="18" xfId="0" applyFont="true" applyBorder="true" applyAlignment="true" applyProtection="false">
      <alignment horizontal="center" vertical="center" textRotation="0" wrapText="false" indent="0" shrinkToFit="false"/>
      <protection locked="true" hidden="false"/>
    </xf>
    <xf numFmtId="169" fontId="12" fillId="0" borderId="19" xfId="19" applyFont="true" applyBorder="true" applyAlignment="true" applyProtection="true">
      <alignment horizontal="center" vertical="center" textRotation="0" wrapText="false" indent="0" shrinkToFit="false"/>
      <protection locked="true" hidden="false"/>
    </xf>
    <xf numFmtId="164" fontId="12" fillId="0" borderId="20" xfId="0" applyFont="true" applyBorder="true" applyAlignment="true" applyProtection="false">
      <alignment horizontal="center" vertical="center" textRotation="0" wrapText="false" indent="0" shrinkToFit="false"/>
      <protection locked="true" hidden="false"/>
    </xf>
    <xf numFmtId="169" fontId="12" fillId="0" borderId="21" xfId="19" applyFont="true" applyBorder="true" applyAlignment="true" applyProtection="true">
      <alignment horizontal="center" vertical="center" textRotation="0" wrapText="false" indent="0" shrinkToFit="false"/>
      <protection locked="true" hidden="false"/>
    </xf>
    <xf numFmtId="174" fontId="5" fillId="0" borderId="9" xfId="22" applyFont="true" applyBorder="true" applyAlignment="true" applyProtection="true">
      <alignment horizontal="center" vertical="center" textRotation="0" wrapText="false" indent="0" shrinkToFit="false"/>
      <protection locked="true" hidden="false"/>
    </xf>
    <xf numFmtId="164" fontId="8" fillId="3" borderId="24" xfId="0" applyFont="true" applyBorder="true" applyAlignment="true" applyProtection="false">
      <alignment horizontal="center" vertical="center" textRotation="0" wrapText="false" indent="0" shrinkToFit="false"/>
      <protection locked="true" hidden="false"/>
    </xf>
    <xf numFmtId="164" fontId="8" fillId="3" borderId="5" xfId="0" applyFont="true" applyBorder="true" applyAlignment="true" applyProtection="false">
      <alignment horizontal="center" vertical="center" textRotation="0" wrapText="true" indent="0" shrinkToFit="false"/>
      <protection locked="true" hidden="false"/>
    </xf>
    <xf numFmtId="164" fontId="5" fillId="3" borderId="6" xfId="0" applyFont="true" applyBorder="true" applyAlignment="true" applyProtection="false">
      <alignment horizontal="center" vertical="center" textRotation="0" wrapText="false" indent="0" shrinkToFit="false"/>
      <protection locked="true" hidden="false"/>
    </xf>
    <xf numFmtId="167" fontId="5" fillId="0" borderId="14" xfId="0" applyFont="true" applyBorder="true" applyAlignment="true" applyProtection="false">
      <alignment horizontal="center" vertical="center" textRotation="0" wrapText="false" indent="0" shrinkToFit="false"/>
      <protection locked="true" hidden="false"/>
    </xf>
    <xf numFmtId="164" fontId="13" fillId="0" borderId="20" xfId="0" applyFont="true" applyBorder="true" applyAlignment="true" applyProtection="false">
      <alignment horizontal="center" vertical="center" textRotation="0" wrapText="true" indent="0" shrinkToFit="false"/>
      <protection locked="true" hidden="false"/>
    </xf>
    <xf numFmtId="167" fontId="13" fillId="0" borderId="31" xfId="0" applyFont="true" applyBorder="true" applyAlignment="true" applyProtection="false">
      <alignment horizontal="center" vertical="center" textRotation="0" wrapText="false" indent="0" shrinkToFit="false"/>
      <protection locked="true" hidden="false"/>
    </xf>
    <xf numFmtId="167" fontId="13" fillId="0" borderId="14" xfId="0" applyFont="true" applyBorder="true" applyAlignment="true" applyProtection="false">
      <alignment horizontal="center" vertical="center" textRotation="0" wrapText="false" indent="0" shrinkToFit="false"/>
      <protection locked="true" hidden="false"/>
    </xf>
    <xf numFmtId="167" fontId="8" fillId="3" borderId="12"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center" vertical="center" textRotation="0" wrapText="tru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16" fillId="2" borderId="0" xfId="0" applyFont="true" applyBorder="true" applyAlignment="true" applyProtection="false">
      <alignment horizontal="center" vertical="bottom" textRotation="0" wrapText="false" indent="0" shrinkToFit="false"/>
      <protection locked="true" hidden="false"/>
    </xf>
    <xf numFmtId="164" fontId="17" fillId="0" borderId="0" xfId="0" applyFont="true" applyBorder="true" applyAlignment="true" applyProtection="false">
      <alignment horizontal="center" vertical="bottom" textRotation="0" wrapText="false" indent="0" shrinkToFit="false"/>
      <protection locked="true" hidden="false"/>
    </xf>
    <xf numFmtId="164" fontId="18" fillId="0" borderId="0" xfId="0" applyFont="true" applyBorder="false" applyAlignment="true" applyProtection="false">
      <alignment horizontal="center" vertical="bottom" textRotation="0" wrapText="false" indent="0" shrinkToFit="false"/>
      <protection locked="true" hidden="false"/>
    </xf>
    <xf numFmtId="164" fontId="19" fillId="0" borderId="0" xfId="0" applyFont="true" applyBorder="false" applyAlignment="false" applyProtection="true">
      <alignment horizontal="general" vertical="bottom" textRotation="0" wrapText="false" indent="0" shrinkToFit="false"/>
      <protection locked="false" hidden="false"/>
    </xf>
    <xf numFmtId="164" fontId="20" fillId="0" borderId="0" xfId="0" applyFont="true" applyBorder="false" applyAlignment="true" applyProtection="false">
      <alignment horizontal="center" vertical="bottom" textRotation="0" wrapText="false" indent="0" shrinkToFit="false"/>
      <protection locked="true" hidden="false"/>
    </xf>
    <xf numFmtId="164" fontId="21" fillId="6" borderId="0" xfId="0" applyFont="true" applyBorder="false" applyAlignment="true" applyProtection="true">
      <alignment horizontal="left" vertical="bottom" textRotation="0" wrapText="false" indent="0" shrinkToFit="false"/>
      <protection locked="true" hidden="false"/>
    </xf>
    <xf numFmtId="164" fontId="17" fillId="6" borderId="0" xfId="0" applyFont="true" applyBorder="false" applyAlignment="true" applyProtection="true">
      <alignment horizontal="left" vertical="bottom" textRotation="0" wrapText="false" indent="0" shrinkToFit="false"/>
      <protection locked="true" hidden="false"/>
    </xf>
    <xf numFmtId="164" fontId="21" fillId="3" borderId="0" xfId="0" applyFont="true" applyBorder="true" applyAlignment="true" applyProtection="true">
      <alignment horizontal="center" vertical="bottom" textRotation="0" wrapText="fals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4" fontId="19" fillId="0" borderId="0" xfId="0" applyFont="true" applyBorder="true" applyAlignment="true" applyProtection="true">
      <alignment horizontal="center" vertical="bottom" textRotation="0" wrapText="false" indent="0" shrinkToFit="false"/>
      <protection locked="true" hidden="false"/>
    </xf>
    <xf numFmtId="164" fontId="19" fillId="6" borderId="2" xfId="0" applyFont="true" applyBorder="true" applyAlignment="true" applyProtection="true">
      <alignment horizontal="center" vertical="center" textRotation="0" wrapText="false" indent="0" shrinkToFit="false"/>
      <protection locked="true" hidden="false"/>
    </xf>
    <xf numFmtId="164" fontId="15" fillId="6" borderId="2" xfId="0" applyFont="true" applyBorder="true" applyAlignment="true" applyProtection="true">
      <alignment horizontal="left" vertical="bottom" textRotation="0" wrapText="false" indent="0" shrinkToFit="false"/>
      <protection locked="true" hidden="false"/>
    </xf>
    <xf numFmtId="164" fontId="18" fillId="0" borderId="2" xfId="0" applyFont="true" applyBorder="true" applyAlignment="true" applyProtection="false">
      <alignment horizontal="center" vertical="bottom" textRotation="0" wrapText="false" indent="0" shrinkToFit="false"/>
      <protection locked="true" hidden="false"/>
    </xf>
    <xf numFmtId="164" fontId="17" fillId="0" borderId="2" xfId="0" applyFont="true" applyBorder="true" applyAlignment="true" applyProtection="false">
      <alignment horizontal="center" vertical="bottom" textRotation="0" wrapText="false" indent="0" shrinkToFit="false"/>
      <protection locked="true" hidden="false"/>
    </xf>
    <xf numFmtId="164" fontId="15" fillId="6" borderId="2" xfId="0" applyFont="true" applyBorder="true" applyAlignment="true" applyProtection="true">
      <alignment horizontal="justify" vertical="center" textRotation="0" wrapText="false" indent="0" shrinkToFit="false"/>
      <protection locked="true" hidden="false"/>
    </xf>
    <xf numFmtId="164" fontId="17" fillId="6" borderId="2" xfId="0" applyFont="true" applyBorder="true" applyAlignment="true" applyProtection="true">
      <alignment horizontal="center" vertical="center" textRotation="0" wrapText="true" indent="0" shrinkToFit="false"/>
      <protection locked="true" hidden="false"/>
    </xf>
    <xf numFmtId="164" fontId="17" fillId="6" borderId="2" xfId="0" applyFont="true" applyBorder="true" applyAlignment="true" applyProtection="true">
      <alignment horizontal="center" vertical="bottom" textRotation="0" wrapText="false" indent="0" shrinkToFit="false"/>
      <protection locked="true" hidden="false"/>
    </xf>
    <xf numFmtId="164" fontId="15" fillId="6" borderId="0" xfId="0" applyFont="true" applyBorder="true" applyAlignment="false" applyProtection="true">
      <alignment horizontal="general" vertical="bottom" textRotation="0" wrapText="false" indent="0" shrinkToFit="false"/>
      <protection locked="true" hidden="false"/>
    </xf>
    <xf numFmtId="164" fontId="19" fillId="3" borderId="0" xfId="0" applyFont="true" applyBorder="true" applyAlignment="true" applyProtection="true">
      <alignment horizontal="center" vertical="bottom" textRotation="0" wrapText="false" indent="0" shrinkToFit="false"/>
      <protection locked="true" hidden="false"/>
    </xf>
    <xf numFmtId="164" fontId="15" fillId="0" borderId="0" xfId="0" applyFont="true" applyBorder="true" applyAlignment="false" applyProtection="true">
      <alignment horizontal="general" vertical="bottom" textRotation="0" wrapText="false" indent="0" shrinkToFit="false"/>
      <protection locked="true" hidden="false"/>
    </xf>
    <xf numFmtId="164" fontId="19" fillId="7" borderId="2" xfId="0" applyFont="true" applyBorder="true" applyAlignment="true" applyProtection="true">
      <alignment horizontal="center" vertical="center" textRotation="0" wrapText="false" indent="0" shrinkToFit="false"/>
      <protection locked="true" hidden="false"/>
    </xf>
    <xf numFmtId="164" fontId="19" fillId="7" borderId="2" xfId="0" applyFont="true" applyBorder="true" applyAlignment="true" applyProtection="true">
      <alignment horizontal="center" vertical="center" textRotation="0" wrapText="true" indent="0" shrinkToFit="false"/>
      <protection locked="true" hidden="false"/>
    </xf>
    <xf numFmtId="164" fontId="19" fillId="7" borderId="2" xfId="0" applyFont="true" applyBorder="true" applyAlignment="true" applyProtection="false">
      <alignment horizontal="center" vertical="center" textRotation="0" wrapText="true" indent="0" shrinkToFit="false"/>
      <protection locked="true" hidden="false"/>
    </xf>
    <xf numFmtId="164" fontId="22" fillId="0" borderId="36" xfId="0" applyFont="true" applyBorder="true" applyAlignment="true" applyProtection="false">
      <alignment horizontal="center" vertical="bottom" textRotation="0" wrapText="true" indent="0" shrinkToFit="false"/>
      <protection locked="true" hidden="false"/>
    </xf>
    <xf numFmtId="164" fontId="19" fillId="0" borderId="0" xfId="0" applyFont="true" applyBorder="true" applyAlignment="true" applyProtection="true">
      <alignment horizontal="center" vertical="center" textRotation="0" wrapText="false" indent="0" shrinkToFit="false"/>
      <protection locked="true" hidden="false"/>
    </xf>
    <xf numFmtId="164" fontId="19" fillId="0" borderId="0" xfId="0" applyFont="true" applyBorder="true" applyAlignment="true" applyProtection="true">
      <alignment horizontal="center" vertical="center" textRotation="0" wrapText="true" indent="0" shrinkToFit="false"/>
      <protection locked="true" hidden="false"/>
    </xf>
    <xf numFmtId="164" fontId="19" fillId="0" borderId="0" xfId="0" applyFont="true" applyBorder="true" applyAlignment="true" applyProtection="false">
      <alignment horizontal="center" vertical="center" textRotation="0" wrapText="true" indent="0" shrinkToFit="false"/>
      <protection locked="true" hidden="false"/>
    </xf>
    <xf numFmtId="164" fontId="19" fillId="6" borderId="0" xfId="0" applyFont="true" applyBorder="true" applyAlignment="true" applyProtection="true">
      <alignment horizontal="center" vertical="bottom" textRotation="0" wrapText="false" indent="0" shrinkToFit="false"/>
      <protection locked="true" hidden="false"/>
    </xf>
    <xf numFmtId="164" fontId="19" fillId="7" borderId="0" xfId="0" applyFont="true" applyBorder="true" applyAlignment="true" applyProtection="true">
      <alignment horizontal="center" vertical="bottom" textRotation="0" wrapText="false" indent="0" shrinkToFit="false"/>
      <protection locked="true" hidden="false"/>
    </xf>
    <xf numFmtId="164" fontId="15" fillId="0" borderId="2" xfId="0" applyFont="true" applyBorder="true" applyAlignment="true" applyProtection="false">
      <alignment horizontal="center" vertical="center" textRotation="0" wrapText="false" indent="0" shrinkToFit="false"/>
      <protection locked="true" hidden="false"/>
    </xf>
    <xf numFmtId="164" fontId="15" fillId="0" borderId="2" xfId="0" applyFont="true" applyBorder="true" applyAlignment="true" applyProtection="false">
      <alignment horizontal="justify" vertical="bottom" textRotation="0" wrapText="false" indent="0" shrinkToFit="false"/>
      <protection locked="true" hidden="false"/>
    </xf>
    <xf numFmtId="164" fontId="15" fillId="0" borderId="2" xfId="0" applyFont="true" applyBorder="true" applyAlignment="true" applyProtection="false">
      <alignment horizontal="center" vertical="bottom" textRotation="0" wrapText="false" indent="0" shrinkToFit="false"/>
      <protection locked="true" hidden="false"/>
    </xf>
    <xf numFmtId="164" fontId="18" fillId="0" borderId="14" xfId="0" applyFont="true" applyBorder="true" applyAlignment="false" applyProtection="false">
      <alignment horizontal="general" vertical="bottom" textRotation="0" wrapText="false" indent="0" shrinkToFit="false"/>
      <protection locked="true" hidden="false"/>
    </xf>
    <xf numFmtId="164" fontId="15" fillId="0" borderId="0" xfId="0" applyFont="true" applyBorder="true" applyAlignment="false" applyProtection="false">
      <alignment horizontal="general" vertical="bottom" textRotation="0" wrapText="false" indent="0" shrinkToFit="false"/>
      <protection locked="true" hidden="false"/>
    </xf>
    <xf numFmtId="164" fontId="15" fillId="0" borderId="2" xfId="0" applyFont="true" applyBorder="true" applyAlignment="false" applyProtection="false">
      <alignment horizontal="general" vertical="bottom" textRotation="0" wrapText="false" indent="0" shrinkToFit="false"/>
      <protection locked="true" hidden="false"/>
    </xf>
    <xf numFmtId="175" fontId="15" fillId="0" borderId="2" xfId="0" applyFont="true" applyBorder="true" applyAlignment="false" applyProtection="false">
      <alignment horizontal="general" vertical="bottom" textRotation="0" wrapText="false" indent="0" shrinkToFit="false"/>
      <protection locked="true" hidden="false"/>
    </xf>
    <xf numFmtId="176" fontId="15" fillId="0" borderId="2" xfId="0" applyFont="true" applyBorder="true" applyAlignment="true" applyProtection="false">
      <alignment horizontal="center" vertical="bottom" textRotation="0" wrapText="false" indent="0" shrinkToFit="false"/>
      <protection locked="true" hidden="false"/>
    </xf>
    <xf numFmtId="164" fontId="19" fillId="6" borderId="2" xfId="0" applyFont="true" applyBorder="true" applyAlignment="true" applyProtection="true">
      <alignment horizontal="justify" vertical="bottom" textRotation="0" wrapText="true" indent="0" shrinkToFit="false"/>
      <protection locked="true" hidden="false"/>
    </xf>
    <xf numFmtId="164" fontId="19" fillId="3" borderId="0" xfId="0" applyFont="true" applyBorder="true" applyAlignment="true" applyProtection="false">
      <alignment horizontal="center" vertical="center" textRotation="0" wrapText="false" indent="0" shrinkToFit="false"/>
      <protection locked="true" hidden="false"/>
    </xf>
    <xf numFmtId="164" fontId="19" fillId="0" borderId="2" xfId="0" applyFont="true" applyBorder="true" applyAlignment="true" applyProtection="false">
      <alignment horizontal="center" vertical="center" textRotation="0" wrapText="true" indent="0" shrinkToFit="false"/>
      <protection locked="true" hidden="false"/>
    </xf>
    <xf numFmtId="164" fontId="19" fillId="0" borderId="37" xfId="0" applyFont="true" applyBorder="true" applyAlignment="true" applyProtection="false">
      <alignment horizontal="center" vertical="center" textRotation="0" wrapText="true" indent="0" shrinkToFit="false"/>
      <protection locked="true" hidden="false"/>
    </xf>
    <xf numFmtId="164" fontId="15" fillId="0" borderId="38" xfId="0" applyFont="true" applyBorder="true" applyAlignment="true" applyProtection="false">
      <alignment horizontal="center" vertical="center" textRotation="0" wrapText="true" indent="0" shrinkToFit="false"/>
      <protection locked="true" hidden="false"/>
    </xf>
    <xf numFmtId="164" fontId="15" fillId="0" borderId="2" xfId="0" applyFont="true" applyBorder="true" applyAlignment="true" applyProtection="false">
      <alignment horizontal="general" vertical="center" textRotation="0" wrapText="true" indent="0" shrinkToFit="false"/>
      <protection locked="true" hidden="false"/>
    </xf>
    <xf numFmtId="177" fontId="15" fillId="0" borderId="39" xfId="0" applyFont="true" applyBorder="true" applyAlignment="true" applyProtection="false">
      <alignment horizontal="center" vertical="center" textRotation="0" wrapText="true" indent="0" shrinkToFit="false"/>
      <protection locked="true" hidden="false"/>
    </xf>
    <xf numFmtId="164" fontId="18" fillId="0" borderId="1" xfId="0" applyFont="true" applyBorder="true" applyAlignment="true" applyProtection="false">
      <alignment horizontal="general" vertical="top" textRotation="0" wrapText="true" indent="0" shrinkToFit="false"/>
      <protection locked="true" hidden="false"/>
    </xf>
    <xf numFmtId="164" fontId="18" fillId="0" borderId="0" xfId="0" applyFont="true" applyBorder="true" applyAlignment="true" applyProtection="false">
      <alignment horizontal="general" vertical="top" textRotation="0" wrapText="true" indent="0" shrinkToFit="false"/>
      <protection locked="true" hidden="false"/>
    </xf>
    <xf numFmtId="164" fontId="15" fillId="0" borderId="39" xfId="0" applyFont="true" applyBorder="true" applyAlignment="true" applyProtection="false">
      <alignment horizontal="general" vertical="center" textRotation="0" wrapText="true" indent="0" shrinkToFit="false"/>
      <protection locked="true" hidden="false"/>
    </xf>
    <xf numFmtId="168" fontId="17" fillId="0" borderId="39" xfId="0" applyFont="true" applyBorder="true" applyAlignment="true" applyProtection="false">
      <alignment horizontal="center" vertical="center" textRotation="0" wrapText="true" indent="0" shrinkToFit="false"/>
      <protection locked="true" hidden="false"/>
    </xf>
    <xf numFmtId="164" fontId="15" fillId="0" borderId="39" xfId="0" applyFont="true" applyBorder="true" applyAlignment="true" applyProtection="false">
      <alignment horizontal="center" vertical="center" textRotation="0" wrapText="true" indent="0" shrinkToFit="false"/>
      <protection locked="true" hidden="false"/>
    </xf>
    <xf numFmtId="164" fontId="19" fillId="8" borderId="2" xfId="0" applyFont="true" applyBorder="true" applyAlignment="true" applyProtection="false">
      <alignment horizontal="center" vertical="center" textRotation="0" wrapText="true" indent="0" shrinkToFit="false"/>
      <protection locked="true" hidden="false"/>
    </xf>
    <xf numFmtId="177" fontId="19" fillId="0" borderId="39" xfId="0" applyFont="true" applyBorder="true" applyAlignment="true" applyProtection="false">
      <alignment horizontal="center" vertical="center" textRotation="0" wrapText="true" indent="0" shrinkToFit="false"/>
      <protection locked="true" hidden="false"/>
    </xf>
    <xf numFmtId="164" fontId="15" fillId="0" borderId="0" xfId="0" applyFont="true" applyBorder="true" applyAlignment="true" applyProtection="false">
      <alignment horizontal="center" vertical="center" textRotation="0" wrapText="true" indent="0" shrinkToFit="false"/>
      <protection locked="true" hidden="false"/>
    </xf>
    <xf numFmtId="164" fontId="19" fillId="0" borderId="2" xfId="0" applyFont="true" applyBorder="true" applyAlignment="true" applyProtection="false">
      <alignment horizontal="justify" vertical="center" textRotation="0" wrapText="true" indent="0" shrinkToFit="false"/>
      <protection locked="true" hidden="false"/>
    </xf>
    <xf numFmtId="164" fontId="19" fillId="0" borderId="0" xfId="0" applyFont="true" applyBorder="true" applyAlignment="true" applyProtection="false">
      <alignment horizontal="justify" vertical="center" textRotation="0" wrapText="true" indent="0" shrinkToFit="false"/>
      <protection locked="true" hidden="false"/>
    </xf>
    <xf numFmtId="164" fontId="19" fillId="0" borderId="0" xfId="0" applyFont="true" applyBorder="false" applyAlignment="true" applyProtection="false">
      <alignment horizontal="general" vertical="center" textRotation="0" wrapText="false" indent="0" shrinkToFit="false"/>
      <protection locked="true" hidden="false"/>
    </xf>
    <xf numFmtId="164" fontId="19" fillId="7" borderId="0" xfId="0" applyFont="true" applyBorder="true" applyAlignment="true" applyProtection="false">
      <alignment horizontal="center" vertical="center" textRotation="0" wrapText="false" indent="0" shrinkToFit="false"/>
      <protection locked="true" hidden="false"/>
    </xf>
    <xf numFmtId="164" fontId="15" fillId="0" borderId="2" xfId="0" applyFont="true" applyBorder="true" applyAlignment="true" applyProtection="false">
      <alignment horizontal="center" vertical="center" textRotation="0" wrapText="true" indent="0" shrinkToFit="false"/>
      <protection locked="true" hidden="false"/>
    </xf>
    <xf numFmtId="164" fontId="15" fillId="0" borderId="2" xfId="0" applyFont="true" applyBorder="true" applyAlignment="true" applyProtection="false">
      <alignment horizontal="left" vertical="center" textRotation="0" wrapText="true" indent="0" shrinkToFit="false"/>
      <protection locked="true" hidden="false"/>
    </xf>
    <xf numFmtId="177" fontId="15" fillId="0" borderId="2" xfId="0" applyFont="true" applyBorder="true" applyAlignment="true" applyProtection="false">
      <alignment horizontal="center" vertical="center" textRotation="0" wrapText="true" indent="0" shrinkToFit="false"/>
      <protection locked="true" hidden="false"/>
    </xf>
    <xf numFmtId="177" fontId="19" fillId="0" borderId="2" xfId="0" applyFont="true" applyBorder="true" applyAlignment="true" applyProtection="false">
      <alignment horizontal="center" vertical="center" textRotation="0" wrapText="true" indent="0" shrinkToFit="false"/>
      <protection locked="true" hidden="false"/>
    </xf>
    <xf numFmtId="164" fontId="19" fillId="0" borderId="2" xfId="0" applyFont="true" applyBorder="true" applyAlignment="true" applyProtection="false">
      <alignment horizontal="left" vertical="bottom" textRotation="0" wrapText="true" indent="0" shrinkToFit="false"/>
      <protection locked="true" hidden="false"/>
    </xf>
    <xf numFmtId="164" fontId="19" fillId="7" borderId="0" xfId="0" applyFont="true" applyBorder="true" applyAlignment="true" applyProtection="false">
      <alignment horizontal="center" vertical="center" textRotation="0" wrapText="true" indent="0" shrinkToFit="false"/>
      <protection locked="true" hidden="false"/>
    </xf>
    <xf numFmtId="164" fontId="18" fillId="0" borderId="1" xfId="0" applyFont="true" applyBorder="true" applyAlignment="true" applyProtection="false">
      <alignment horizontal="general" vertical="bottom" textRotation="0" wrapText="false" indent="0" shrinkToFit="false"/>
      <protection locked="true" hidden="false"/>
    </xf>
    <xf numFmtId="164" fontId="18" fillId="0" borderId="0" xfId="0" applyFont="true" applyBorder="true" applyAlignment="true" applyProtection="false">
      <alignment horizontal="general" vertical="bottom" textRotation="0" wrapText="false" indent="0" shrinkToFit="false"/>
      <protection locked="true" hidden="false"/>
    </xf>
    <xf numFmtId="169" fontId="15" fillId="0" borderId="39" xfId="0" applyFont="true" applyBorder="true" applyAlignment="true" applyProtection="false">
      <alignment horizontal="center" vertical="center" textRotation="0" wrapText="true" indent="0" shrinkToFit="false"/>
      <protection locked="true" hidden="false"/>
    </xf>
    <xf numFmtId="164" fontId="18" fillId="0" borderId="1" xfId="0" applyFont="true" applyBorder="true" applyAlignment="true" applyProtection="false">
      <alignment horizontal="general" vertical="bottom" textRotation="0" wrapText="true" indent="0" shrinkToFit="false"/>
      <protection locked="true" hidden="false"/>
    </xf>
    <xf numFmtId="164" fontId="18" fillId="0" borderId="0" xfId="0" applyFont="true" applyBorder="true" applyAlignment="true" applyProtection="false">
      <alignment horizontal="general" vertical="bottom" textRotation="0" wrapText="true" indent="0" shrinkToFit="false"/>
      <protection locked="true" hidden="false"/>
    </xf>
    <xf numFmtId="169" fontId="19" fillId="0" borderId="39" xfId="0" applyFont="true" applyBorder="true" applyAlignment="true" applyProtection="false">
      <alignment horizontal="center" vertical="center" textRotation="0" wrapText="true" indent="0" shrinkToFit="false"/>
      <protection locked="true" hidden="false"/>
    </xf>
    <xf numFmtId="169" fontId="19" fillId="0" borderId="0" xfId="0" applyFont="true" applyBorder="true" applyAlignment="true" applyProtection="false">
      <alignment horizontal="center" vertical="center" textRotation="0" wrapText="true" indent="0" shrinkToFit="false"/>
      <protection locked="true" hidden="false"/>
    </xf>
    <xf numFmtId="164" fontId="20" fillId="9" borderId="0" xfId="0" applyFont="true" applyBorder="true" applyAlignment="true" applyProtection="false">
      <alignment horizontal="center" vertical="center" textRotation="0" wrapText="true" indent="0" shrinkToFit="false"/>
      <protection locked="true" hidden="false"/>
    </xf>
    <xf numFmtId="164" fontId="18" fillId="0" borderId="14" xfId="0" applyFont="true" applyBorder="true" applyAlignment="true" applyProtection="false">
      <alignment horizontal="general" vertical="top" textRotation="0" wrapText="true" indent="0" shrinkToFit="false"/>
      <protection locked="true" hidden="false"/>
    </xf>
    <xf numFmtId="164" fontId="17" fillId="0" borderId="39" xfId="0" applyFont="true" applyBorder="true" applyAlignment="true" applyProtection="false">
      <alignment horizontal="general" vertical="center" textRotation="0" wrapText="true" indent="0" shrinkToFit="false"/>
      <protection locked="true" hidden="false"/>
    </xf>
    <xf numFmtId="177" fontId="17" fillId="0" borderId="39" xfId="0" applyFont="true" applyBorder="true" applyAlignment="true" applyProtection="false">
      <alignment horizontal="center" vertical="center" textRotation="0" wrapText="true" indent="0" shrinkToFit="false"/>
      <protection locked="true" hidden="false"/>
    </xf>
    <xf numFmtId="164" fontId="18" fillId="10" borderId="39" xfId="0" applyFont="true" applyBorder="true" applyAlignment="true" applyProtection="false">
      <alignment horizontal="center" vertical="center" textRotation="0" wrapText="true" indent="0" shrinkToFit="false"/>
      <protection locked="true" hidden="false"/>
    </xf>
    <xf numFmtId="164" fontId="15" fillId="10" borderId="39" xfId="0" applyFont="true" applyBorder="true" applyAlignment="true" applyProtection="false">
      <alignment horizontal="center" vertical="center" textRotation="0" wrapText="true" indent="0" shrinkToFit="false"/>
      <protection locked="true" hidden="false"/>
    </xf>
    <xf numFmtId="164" fontId="17" fillId="0" borderId="39" xfId="0" applyFont="true" applyBorder="true" applyAlignment="true" applyProtection="false">
      <alignment horizontal="center" vertical="center" textRotation="0" wrapText="true" indent="0" shrinkToFit="false"/>
      <protection locked="true" hidden="false"/>
    </xf>
    <xf numFmtId="177" fontId="15" fillId="10" borderId="39" xfId="0" applyFont="true" applyBorder="true" applyAlignment="true" applyProtection="false">
      <alignment horizontal="center" vertical="center" textRotation="0" wrapText="true" indent="0" shrinkToFit="false"/>
      <protection locked="true" hidden="false"/>
    </xf>
    <xf numFmtId="169" fontId="17" fillId="0" borderId="39" xfId="0" applyFont="true" applyBorder="true" applyAlignment="true" applyProtection="false">
      <alignment horizontal="center" vertical="center" textRotation="0" wrapText="true" indent="0" shrinkToFit="false"/>
      <protection locked="true" hidden="false"/>
    </xf>
    <xf numFmtId="164" fontId="17" fillId="0" borderId="2" xfId="0" applyFont="true" applyBorder="true" applyAlignment="true" applyProtection="true">
      <alignment horizontal="left" vertical="bottom" textRotation="0" wrapText="false" indent="0" shrinkToFit="false"/>
      <protection locked="true" hidden="false"/>
    </xf>
    <xf numFmtId="177" fontId="17" fillId="0" borderId="2" xfId="0" applyFont="true" applyBorder="true" applyAlignment="true" applyProtection="false">
      <alignment horizontal="center" vertical="center" textRotation="0" wrapText="true" indent="0" shrinkToFit="false"/>
      <protection locked="true" hidden="false"/>
    </xf>
    <xf numFmtId="164" fontId="18" fillId="10" borderId="2" xfId="0" applyFont="true" applyBorder="true" applyAlignment="true" applyProtection="false">
      <alignment horizontal="center" vertical="center" textRotation="0" wrapText="true" indent="0" shrinkToFit="false"/>
      <protection locked="true" hidden="false"/>
    </xf>
    <xf numFmtId="164" fontId="17" fillId="10" borderId="2" xfId="0" applyFont="true" applyBorder="true" applyAlignment="true" applyProtection="false">
      <alignment horizontal="center" vertical="center" textRotation="0" wrapText="true" indent="0" shrinkToFit="false"/>
      <protection locked="true" hidden="false"/>
    </xf>
    <xf numFmtId="164" fontId="17" fillId="0" borderId="2" xfId="0" applyFont="true" applyBorder="true" applyAlignment="true" applyProtection="false">
      <alignment horizontal="center" vertical="center" textRotation="0" wrapText="true" indent="0" shrinkToFit="false"/>
      <protection locked="true" hidden="false"/>
    </xf>
    <xf numFmtId="164" fontId="17" fillId="0" borderId="2" xfId="0" applyFont="true" applyBorder="true" applyAlignment="true" applyProtection="true">
      <alignment horizontal="left" vertical="center" textRotation="0" wrapText="false" indent="0" shrinkToFit="false"/>
      <protection locked="true" hidden="false"/>
    </xf>
    <xf numFmtId="168" fontId="17" fillId="0" borderId="2" xfId="0" applyFont="true" applyBorder="true" applyAlignment="true" applyProtection="false">
      <alignment horizontal="center" vertical="center" textRotation="0" wrapText="true" indent="0" shrinkToFit="false"/>
      <protection locked="true" hidden="false"/>
    </xf>
    <xf numFmtId="164" fontId="17" fillId="0" borderId="2" xfId="0" applyFont="true" applyBorder="true" applyAlignment="true" applyProtection="true">
      <alignment horizontal="left" vertical="center" textRotation="0" wrapText="true" indent="0" shrinkToFit="false"/>
      <protection locked="true" hidden="false"/>
    </xf>
    <xf numFmtId="164" fontId="18" fillId="0" borderId="1" xfId="0" applyFont="true" applyBorder="true" applyAlignment="true" applyProtection="false">
      <alignment horizontal="center" vertical="top" textRotation="0" wrapText="true" indent="0" shrinkToFit="false"/>
      <protection locked="true" hidden="false"/>
    </xf>
    <xf numFmtId="164" fontId="17" fillId="0" borderId="33" xfId="0" applyFont="true" applyBorder="true" applyAlignment="true" applyProtection="true">
      <alignment horizontal="left" vertical="center" textRotation="0" wrapText="true" indent="0" shrinkToFit="false"/>
      <protection locked="true" hidden="false"/>
    </xf>
    <xf numFmtId="164" fontId="17" fillId="0" borderId="37" xfId="0" applyFont="true" applyBorder="true" applyAlignment="true" applyProtection="true">
      <alignment horizontal="left" vertical="center" textRotation="0" wrapText="true" indent="0" shrinkToFit="false"/>
      <protection locked="true" hidden="false"/>
    </xf>
    <xf numFmtId="175" fontId="15" fillId="0" borderId="39" xfId="0" applyFont="true" applyBorder="true" applyAlignment="true" applyProtection="false">
      <alignment horizontal="center" vertical="center" textRotation="0" wrapText="true" indent="0" shrinkToFit="false"/>
      <protection locked="true" hidden="false"/>
    </xf>
    <xf numFmtId="164" fontId="21" fillId="8" borderId="2" xfId="0" applyFont="true" applyBorder="true" applyAlignment="true" applyProtection="false">
      <alignment horizontal="center" vertical="center" textRotation="0" wrapText="true" indent="0" shrinkToFit="false"/>
      <protection locked="true" hidden="false"/>
    </xf>
    <xf numFmtId="164" fontId="19" fillId="0" borderId="2" xfId="0" applyFont="true" applyBorder="true" applyAlignment="true" applyProtection="false">
      <alignment horizontal="justify" vertical="top" textRotation="0" wrapText="true" indent="0" shrinkToFit="false"/>
      <protection locked="true" hidden="false"/>
    </xf>
    <xf numFmtId="164" fontId="15" fillId="0" borderId="0" xfId="0" applyFont="true" applyBorder="false" applyAlignment="true" applyProtection="false">
      <alignment horizontal="general" vertical="center" textRotation="0" wrapText="false" indent="0" shrinkToFit="false"/>
      <protection locked="true" hidden="false"/>
    </xf>
    <xf numFmtId="164" fontId="15" fillId="0" borderId="39" xfId="0" applyFont="true" applyBorder="true" applyAlignment="true" applyProtection="false">
      <alignment horizontal="justify" vertical="center" textRotation="0" wrapText="true" indent="0" shrinkToFit="false"/>
      <protection locked="true" hidden="false"/>
    </xf>
    <xf numFmtId="164" fontId="18" fillId="0" borderId="1" xfId="0" applyFont="true" applyBorder="true" applyAlignment="true" applyProtection="false">
      <alignment horizontal="general" vertical="top" textRotation="0" wrapText="false" indent="0" shrinkToFit="false"/>
      <protection locked="true" hidden="false"/>
    </xf>
    <xf numFmtId="164" fontId="18" fillId="0" borderId="0" xfId="0" applyFont="true" applyBorder="true" applyAlignment="true" applyProtection="false">
      <alignment horizontal="general" vertical="top" textRotation="0" wrapText="false" indent="0" shrinkToFit="false"/>
      <protection locked="true" hidden="false"/>
    </xf>
    <xf numFmtId="164" fontId="19" fillId="0" borderId="2" xfId="0" applyFont="true" applyBorder="true" applyAlignment="true" applyProtection="false">
      <alignment horizontal="left" vertical="top" textRotation="0" wrapText="true" indent="0" shrinkToFit="false"/>
      <protection locked="true" hidden="false"/>
    </xf>
    <xf numFmtId="164" fontId="19" fillId="11" borderId="2" xfId="0" applyFont="true" applyBorder="true" applyAlignment="true" applyProtection="false">
      <alignment horizontal="center" vertical="center" textRotation="0" wrapText="true" indent="0" shrinkToFit="false"/>
      <protection locked="true" hidden="false"/>
    </xf>
    <xf numFmtId="164" fontId="15" fillId="0" borderId="40" xfId="0" applyFont="true" applyBorder="true" applyAlignment="true" applyProtection="false">
      <alignment horizontal="center" vertical="center" textRotation="0" wrapText="true" indent="0" shrinkToFit="false"/>
      <protection locked="true" hidden="false"/>
    </xf>
    <xf numFmtId="164" fontId="19" fillId="0" borderId="2" xfId="0" applyFont="true" applyBorder="true" applyAlignment="true" applyProtection="false">
      <alignment horizontal="justify" vertical="top" textRotation="0" wrapText="false" indent="0" shrinkToFit="false"/>
      <protection locked="true" hidden="false"/>
    </xf>
    <xf numFmtId="178" fontId="15" fillId="0" borderId="39" xfId="0" applyFont="true" applyBorder="true" applyAlignment="true" applyProtection="false">
      <alignment horizontal="center" vertical="center" textRotation="0" wrapText="true" indent="0" shrinkToFit="false"/>
      <protection locked="true" hidden="false"/>
    </xf>
    <xf numFmtId="178" fontId="19" fillId="0" borderId="39" xfId="0" applyFont="true" applyBorder="true" applyAlignment="true" applyProtection="false">
      <alignment horizontal="center" vertical="center" textRotation="0" wrapText="true" indent="0" shrinkToFit="false"/>
      <protection locked="true" hidden="false"/>
    </xf>
    <xf numFmtId="164" fontId="19" fillId="0" borderId="37" xfId="0" applyFont="true" applyBorder="true" applyAlignment="true" applyProtection="false">
      <alignment horizontal="general" vertical="center" textRotation="0" wrapText="true" indent="0" shrinkToFit="false"/>
      <protection locked="true" hidden="false"/>
    </xf>
    <xf numFmtId="164" fontId="19" fillId="0" borderId="2" xfId="0" applyFont="true" applyBorder="true" applyAlignment="false" applyProtection="false">
      <alignment horizontal="general" vertical="bottom" textRotation="0" wrapText="false" indent="0" shrinkToFit="false"/>
      <protection locked="true" hidden="false"/>
    </xf>
    <xf numFmtId="168" fontId="15" fillId="0" borderId="39" xfId="0" applyFont="true" applyBorder="true" applyAlignment="true" applyProtection="false">
      <alignment horizontal="center" vertical="center" textRotation="0" wrapText="true" indent="0" shrinkToFit="false"/>
      <protection locked="true" hidden="false"/>
    </xf>
    <xf numFmtId="164" fontId="15" fillId="3" borderId="39" xfId="0" applyFont="true" applyBorder="true" applyAlignment="true" applyProtection="false">
      <alignment horizontal="center" vertical="center" textRotation="0" wrapText="true" indent="0" shrinkToFit="false"/>
      <protection locked="true" hidden="false"/>
    </xf>
    <xf numFmtId="164" fontId="18" fillId="0" borderId="0" xfId="0" applyFont="true" applyBorder="true" applyAlignment="true" applyProtection="false">
      <alignment horizontal="justify" vertical="top" textRotation="0" wrapText="true" indent="0" shrinkToFit="false"/>
      <protection locked="true" hidden="false"/>
    </xf>
    <xf numFmtId="164" fontId="18" fillId="0" borderId="0" xfId="0" applyFont="true" applyBorder="true" applyAlignment="true" applyProtection="false">
      <alignment horizontal="justify" vertical="top" textRotation="0" wrapText="false" indent="0" shrinkToFit="false"/>
      <protection locked="true" hidden="false"/>
    </xf>
    <xf numFmtId="175" fontId="19" fillId="0" borderId="39" xfId="0" applyFont="true" applyBorder="true" applyAlignment="true" applyProtection="false">
      <alignment horizontal="center" vertical="center" textRotation="0" wrapText="true" indent="0" shrinkToFit="false"/>
      <protection locked="true" hidden="false"/>
    </xf>
    <xf numFmtId="164" fontId="19" fillId="0" borderId="38" xfId="0" applyFont="true" applyBorder="true" applyAlignment="true" applyProtection="false">
      <alignment horizontal="center" vertical="center" textRotation="0" wrapText="true" indent="0" shrinkToFit="false"/>
      <protection locked="true" hidden="false"/>
    </xf>
    <xf numFmtId="177" fontId="15" fillId="0" borderId="39" xfId="0" applyFont="true" applyBorder="true" applyAlignment="true" applyProtection="false">
      <alignment horizontal="general" vertical="center" textRotation="0" wrapText="true" indent="0" shrinkToFit="false"/>
      <protection locked="true" hidden="false"/>
    </xf>
    <xf numFmtId="164" fontId="19" fillId="9" borderId="2"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15" fillId="0" borderId="0" xfId="0" applyFont="true" applyBorder="true" applyAlignment="true" applyProtection="false">
      <alignment horizontal="justify" vertical="center" textRotation="0" wrapText="true" indent="0" shrinkToFit="false"/>
      <protection locked="true" hidden="false"/>
    </xf>
    <xf numFmtId="164" fontId="15" fillId="0" borderId="0" xfId="0" applyFont="true" applyBorder="true" applyAlignment="true" applyProtection="false">
      <alignment horizontal="justify" vertical="center" textRotation="0" wrapText="false" indent="0" shrinkToFit="false"/>
      <protection locked="true" hidden="false"/>
    </xf>
    <xf numFmtId="164" fontId="17" fillId="0" borderId="0" xfId="0" applyFont="true" applyBorder="true" applyAlignment="false" applyProtection="false">
      <alignment horizontal="general" vertical="bottom" textRotation="0" wrapText="false" indent="0" shrinkToFit="false"/>
      <protection locked="true" hidden="false"/>
    </xf>
    <xf numFmtId="177" fontId="15" fillId="0" borderId="0" xfId="0" applyFont="true" applyBorder="true" applyAlignment="false" applyProtection="false">
      <alignment horizontal="general" vertical="bottom" textRotation="0" wrapText="false" indent="0" shrinkToFit="false"/>
      <protection locked="true" hidden="false"/>
    </xf>
    <xf numFmtId="164" fontId="18" fillId="0" borderId="0" xfId="0" applyFont="true" applyBorder="true" applyAlignment="false" applyProtection="false">
      <alignment horizontal="general" vertical="bottom" textRotation="0" wrapText="false" indent="0" shrinkToFit="false"/>
      <protection locked="true" hidden="false"/>
    </xf>
    <xf numFmtId="164" fontId="19" fillId="0" borderId="0" xfId="0" applyFont="true" applyBorder="true" applyAlignment="true" applyProtection="false">
      <alignment horizontal="center" vertical="bottom" textRotation="0" wrapText="false" indent="0" shrinkToFit="false"/>
      <protection locked="true" hidden="false"/>
    </xf>
    <xf numFmtId="164" fontId="19" fillId="0" borderId="0" xfId="0" applyFont="true" applyBorder="true" applyAlignment="true" applyProtection="false">
      <alignment horizontal="center" vertical="center" textRotation="0" wrapText="false" indent="0" shrinkToFit="false"/>
      <protection locked="true" hidden="false"/>
    </xf>
    <xf numFmtId="164" fontId="19" fillId="3" borderId="2" xfId="0" applyFont="true" applyBorder="true" applyAlignment="true" applyProtection="false">
      <alignment horizontal="center" vertical="center" textRotation="0" wrapText="true" indent="0" shrinkToFit="false"/>
      <protection locked="true" hidden="false"/>
    </xf>
    <xf numFmtId="164" fontId="5" fillId="0" borderId="2" xfId="0" applyFont="true" applyBorder="true" applyAlignment="false" applyProtection="false">
      <alignment horizontal="general" vertical="bottom" textRotation="0" wrapText="false" indent="0" shrinkToFit="false"/>
      <protection locked="true" hidden="false"/>
    </xf>
    <xf numFmtId="179" fontId="15" fillId="0" borderId="2" xfId="0" applyFont="true" applyBorder="true" applyAlignment="false" applyProtection="false">
      <alignment horizontal="general" vertical="bottom" textRotation="0" wrapText="false" indent="0" shrinkToFit="false"/>
      <protection locked="true" hidden="false"/>
    </xf>
    <xf numFmtId="167" fontId="15" fillId="0" borderId="2" xfId="0" applyFont="true" applyBorder="true" applyAlignment="false" applyProtection="false">
      <alignment horizontal="general" vertical="bottom" textRotation="0" wrapText="false" indent="0" shrinkToFit="false"/>
      <protection locked="true" hidden="false"/>
    </xf>
    <xf numFmtId="164" fontId="18" fillId="0" borderId="2" xfId="0" applyFont="true" applyBorder="true" applyAlignment="false" applyProtection="false">
      <alignment horizontal="general" vertical="bottom" textRotation="0" wrapText="false" indent="0" shrinkToFit="false"/>
      <protection locked="true" hidden="false"/>
    </xf>
    <xf numFmtId="164" fontId="19" fillId="9" borderId="2" xfId="0" applyFont="true" applyBorder="true" applyAlignment="true" applyProtection="false">
      <alignment horizontal="center" vertical="center" textRotation="0" wrapText="false" indent="0" shrinkToFit="false"/>
      <protection locked="true" hidden="false"/>
    </xf>
    <xf numFmtId="177" fontId="19" fillId="9" borderId="2" xfId="0" applyFont="true" applyBorder="true" applyAlignment="false" applyProtection="false">
      <alignment horizontal="general" vertical="bottom" textRotation="0" wrapText="false" indent="0" shrinkToFit="false"/>
      <protection locked="true" hidden="false"/>
    </xf>
    <xf numFmtId="175" fontId="19" fillId="9" borderId="2" xfId="0" applyFont="true" applyBorder="true" applyAlignment="false" applyProtection="false">
      <alignment horizontal="general" vertical="bottom" textRotation="0" wrapText="false" indent="0" shrinkToFit="false"/>
      <protection locked="true" hidden="false"/>
    </xf>
  </cellXfs>
  <cellStyles count="15">
    <cellStyle name="Normal" xfId="0" builtinId="0"/>
    <cellStyle name="Comma" xfId="15" builtinId="3"/>
    <cellStyle name="Comma [0]" xfId="16" builtinId="6"/>
    <cellStyle name="Currency" xfId="17" builtinId="4"/>
    <cellStyle name="Currency [0]" xfId="18" builtinId="7"/>
    <cellStyle name="Percent" xfId="19" builtinId="5"/>
    <cellStyle name="Normal 2" xfId="20"/>
    <cellStyle name="Vírgula 2" xfId="21"/>
    <cellStyle name="Vírgula 3" xfId="22"/>
    <cellStyle name="Vírgula 3 2" xfId="23"/>
    <cellStyle name="Vírgula 4" xfId="24"/>
    <cellStyle name="Vírgula 4 2" xfId="25"/>
    <cellStyle name="Vírgula 5" xfId="26"/>
    <cellStyle name="Vírgula 5 2" xfId="27"/>
    <cellStyle name="Vírgula 6" xfId="2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9DC3E6"/>
      <rgbColor rgb="FF808080"/>
      <rgbColor rgb="FF729FCF"/>
      <rgbColor rgb="FF993366"/>
      <rgbColor rgb="FFFFFFCC"/>
      <rgbColor rgb="FFDEEBF7"/>
      <rgbColor rgb="FF660066"/>
      <rgbColor rgb="FFFF8080"/>
      <rgbColor rgb="FF0066CC"/>
      <rgbColor rgb="FFBDD7EE"/>
      <rgbColor rgb="FF000080"/>
      <rgbColor rgb="FFFF00FF"/>
      <rgbColor rgb="FFFFFF00"/>
      <rgbColor rgb="FF00FFFF"/>
      <rgbColor rgb="FF800080"/>
      <rgbColor rgb="FF800000"/>
      <rgbColor rgb="FF008080"/>
      <rgbColor rgb="FF0000FF"/>
      <rgbColor rgb="FF00CCFF"/>
      <rgbColor rgb="FFCCFFFF"/>
      <rgbColor rgb="FFCCFFCC"/>
      <rgbColor rgb="FFFFFF99"/>
      <rgbColor rgb="FF9CCAFE"/>
      <rgbColor rgb="FFFF99CC"/>
      <rgbColor rgb="FFCC99FF"/>
      <rgbColor rgb="FFFFCC99"/>
      <rgbColor rgb="FF2E75B6"/>
      <rgbColor rgb="FF33CCCC"/>
      <rgbColor rgb="FF99CC00"/>
      <rgbColor rgb="FFFFCC00"/>
      <rgbColor rgb="FFFF9900"/>
      <rgbColor rgb="FFFF6600"/>
      <rgbColor rgb="FF666699"/>
      <rgbColor rgb="FF8497B0"/>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H1048576"/>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A1" activeCellId="0" sqref="A1"/>
    </sheetView>
  </sheetViews>
  <sheetFormatPr defaultColWidth="9.14453125" defaultRowHeight="15.75" zeroHeight="false" outlineLevelRow="0" outlineLevelCol="0"/>
  <cols>
    <col collapsed="false" customWidth="true" hidden="false" outlineLevel="0" max="1" min="1" style="1" width="32.14"/>
    <col collapsed="false" customWidth="true" hidden="false" outlineLevel="0" max="2" min="2" style="1" width="19.28"/>
    <col collapsed="false" customWidth="true" hidden="false" outlineLevel="0" max="4" min="3" style="1" width="22.28"/>
    <col collapsed="false" customWidth="true" hidden="false" outlineLevel="0" max="5" min="5" style="1" width="18.57"/>
    <col collapsed="false" customWidth="true" hidden="false" outlineLevel="0" max="6" min="6" style="1" width="17.71"/>
    <col collapsed="false" customWidth="true" hidden="false" outlineLevel="0" max="7" min="7" style="1" width="15.85"/>
    <col collapsed="false" customWidth="false" hidden="false" outlineLevel="0" max="1024" min="8" style="1" width="9.14"/>
  </cols>
  <sheetData>
    <row r="1" customFormat="false" ht="24" hidden="false" customHeight="true" outlineLevel="0" collapsed="false">
      <c r="A1" s="2" t="s">
        <v>0</v>
      </c>
      <c r="B1" s="2"/>
      <c r="C1" s="2"/>
      <c r="D1" s="2"/>
      <c r="E1" s="2"/>
      <c r="F1" s="3"/>
      <c r="G1" s="3"/>
      <c r="H1" s="3"/>
    </row>
    <row r="2" customFormat="false" ht="24" hidden="false" customHeight="true" outlineLevel="0" collapsed="false">
      <c r="A2" s="2" t="s">
        <v>1</v>
      </c>
      <c r="B2" s="2"/>
      <c r="C2" s="2"/>
      <c r="D2" s="2"/>
      <c r="E2" s="2"/>
      <c r="F2" s="3"/>
      <c r="G2" s="3"/>
      <c r="H2" s="3"/>
    </row>
    <row r="3" customFormat="false" ht="15.75" hidden="false" customHeight="false" outlineLevel="0" collapsed="false">
      <c r="A3" s="4"/>
      <c r="B3" s="4"/>
      <c r="C3" s="4"/>
      <c r="D3" s="4"/>
      <c r="E3" s="4"/>
      <c r="F3" s="4"/>
      <c r="G3" s="4"/>
      <c r="H3" s="4"/>
    </row>
    <row r="4" customFormat="false" ht="15.75" hidden="false" customHeight="false" outlineLevel="0" collapsed="false">
      <c r="A4" s="4"/>
      <c r="B4" s="4"/>
      <c r="C4" s="4"/>
      <c r="D4" s="4"/>
      <c r="E4" s="4"/>
      <c r="F4" s="4"/>
      <c r="G4" s="4"/>
      <c r="H4" s="4"/>
    </row>
    <row r="5" customFormat="false" ht="24" hidden="false" customHeight="true" outlineLevel="0" collapsed="false">
      <c r="A5" s="5" t="s">
        <v>2</v>
      </c>
      <c r="B5" s="5"/>
      <c r="C5" s="5"/>
      <c r="D5" s="5"/>
      <c r="E5" s="5"/>
      <c r="F5" s="6"/>
      <c r="G5" s="6"/>
      <c r="H5" s="6"/>
    </row>
    <row r="6" customFormat="false" ht="15.75" hidden="false" customHeight="false" outlineLevel="0" collapsed="false">
      <c r="A6" s="7"/>
      <c r="B6" s="7"/>
      <c r="C6" s="7"/>
      <c r="D6" s="7"/>
      <c r="E6" s="7"/>
      <c r="F6" s="7"/>
      <c r="G6" s="7"/>
      <c r="H6" s="7"/>
    </row>
    <row r="7" customFormat="false" ht="24" hidden="false" customHeight="true" outlineLevel="0" collapsed="false">
      <c r="A7" s="8" t="s">
        <v>3</v>
      </c>
      <c r="B7" s="8"/>
      <c r="C7" s="8"/>
      <c r="D7" s="8"/>
      <c r="E7" s="8"/>
      <c r="F7" s="9"/>
      <c r="G7" s="9"/>
      <c r="H7" s="9"/>
    </row>
    <row r="9" customFormat="false" ht="24" hidden="false" customHeight="true" outlineLevel="0" collapsed="false">
      <c r="A9" s="10" t="s">
        <v>3</v>
      </c>
      <c r="B9" s="10"/>
    </row>
    <row r="10" customFormat="false" ht="24" hidden="false" customHeight="true" outlineLevel="0" collapsed="false">
      <c r="A10" s="11" t="s">
        <v>4</v>
      </c>
      <c r="B10" s="12" t="n">
        <v>1786.76</v>
      </c>
    </row>
    <row r="12" customFormat="false" ht="24" hidden="false" customHeight="true" outlineLevel="0" collapsed="false">
      <c r="A12" s="8" t="s">
        <v>5</v>
      </c>
      <c r="B12" s="8"/>
      <c r="C12" s="8"/>
      <c r="D12" s="8"/>
      <c r="E12" s="8"/>
      <c r="F12" s="9"/>
      <c r="G12" s="9"/>
      <c r="H12" s="9"/>
    </row>
    <row r="13" customFormat="false" ht="15.75" hidden="false" customHeight="false" outlineLevel="0" collapsed="false">
      <c r="A13" s="7"/>
      <c r="B13" s="7"/>
      <c r="C13" s="7"/>
      <c r="D13" s="7"/>
      <c r="E13" s="7"/>
      <c r="F13" s="7"/>
      <c r="G13" s="7"/>
      <c r="H13" s="7"/>
    </row>
    <row r="14" customFormat="false" ht="24" hidden="false" customHeight="true" outlineLevel="0" collapsed="false">
      <c r="A14" s="10" t="s">
        <v>6</v>
      </c>
      <c r="B14" s="10"/>
      <c r="C14" s="10"/>
      <c r="D14" s="10"/>
    </row>
    <row r="15" customFormat="false" ht="24" hidden="false" customHeight="true" outlineLevel="0" collapsed="false">
      <c r="A15" s="13" t="s">
        <v>7</v>
      </c>
      <c r="B15" s="14" t="s">
        <v>8</v>
      </c>
      <c r="C15" s="14" t="s">
        <v>9</v>
      </c>
      <c r="D15" s="15" t="s">
        <v>10</v>
      </c>
    </row>
    <row r="16" customFormat="false" ht="24" hidden="false" customHeight="true" outlineLevel="0" collapsed="false">
      <c r="A16" s="16" t="s">
        <v>4</v>
      </c>
      <c r="B16" s="17" t="n">
        <f aca="false">B10</f>
        <v>1786.76</v>
      </c>
      <c r="C16" s="18" t="n">
        <v>0.3</v>
      </c>
      <c r="D16" s="19" t="n">
        <f aca="false">B16*C16</f>
        <v>536.028</v>
      </c>
    </row>
    <row r="19" customFormat="false" ht="24" hidden="false" customHeight="true" outlineLevel="0" collapsed="false">
      <c r="A19" s="5" t="s">
        <v>2</v>
      </c>
      <c r="B19" s="5"/>
      <c r="C19" s="5"/>
      <c r="D19" s="5"/>
      <c r="E19" s="5"/>
      <c r="F19" s="6"/>
      <c r="G19" s="6"/>
      <c r="H19" s="6"/>
    </row>
    <row r="20" customFormat="false" ht="15.75" hidden="false" customHeight="false" outlineLevel="0" collapsed="false">
      <c r="A20" s="20"/>
      <c r="B20" s="20"/>
      <c r="C20" s="20"/>
      <c r="D20" s="20"/>
      <c r="E20" s="20"/>
      <c r="F20" s="20"/>
      <c r="G20" s="20"/>
      <c r="H20" s="20"/>
    </row>
    <row r="21" customFormat="false" ht="24" hidden="false" customHeight="true" outlineLevel="0" collapsed="false">
      <c r="A21" s="10" t="s">
        <v>2</v>
      </c>
      <c r="B21" s="10"/>
      <c r="C21" s="10"/>
      <c r="D21" s="10"/>
      <c r="E21" s="10"/>
      <c r="F21" s="21"/>
      <c r="G21" s="6"/>
    </row>
    <row r="22" customFormat="false" ht="47.25" hidden="false" customHeight="false" outlineLevel="0" collapsed="false">
      <c r="A22" s="22" t="s">
        <v>7</v>
      </c>
      <c r="B22" s="23" t="s">
        <v>11</v>
      </c>
      <c r="C22" s="24" t="s">
        <v>12</v>
      </c>
      <c r="D22" s="23" t="s">
        <v>13</v>
      </c>
      <c r="E22" s="25" t="s">
        <v>14</v>
      </c>
      <c r="F22" s="26"/>
      <c r="G22" s="6"/>
    </row>
    <row r="23" customFormat="false" ht="24" hidden="false" customHeight="true" outlineLevel="0" collapsed="false">
      <c r="A23" s="16" t="s">
        <v>4</v>
      </c>
      <c r="B23" s="17" t="n">
        <f aca="false">B10</f>
        <v>1786.76</v>
      </c>
      <c r="C23" s="17" t="n">
        <f aca="false">D16</f>
        <v>536.028</v>
      </c>
      <c r="D23" s="27"/>
      <c r="E23" s="19" t="n">
        <f aca="false">B23+C23</f>
        <v>2322.788</v>
      </c>
      <c r="F23" s="28"/>
      <c r="G23" s="29"/>
    </row>
    <row r="26" customFormat="false" ht="24" hidden="false" customHeight="true" outlineLevel="0" collapsed="false">
      <c r="A26" s="5" t="s">
        <v>15</v>
      </c>
      <c r="B26" s="5"/>
      <c r="C26" s="5"/>
      <c r="D26" s="5"/>
      <c r="E26" s="5"/>
      <c r="F26" s="6"/>
      <c r="G26" s="6"/>
      <c r="H26" s="6"/>
    </row>
    <row r="28" customFormat="false" ht="24" hidden="false" customHeight="true" outlineLevel="0" collapsed="false">
      <c r="A28" s="8" t="s">
        <v>16</v>
      </c>
      <c r="B28" s="8"/>
      <c r="C28" s="8"/>
      <c r="D28" s="8"/>
      <c r="E28" s="8"/>
      <c r="F28" s="9"/>
      <c r="G28" s="9"/>
      <c r="H28" s="9"/>
    </row>
    <row r="30" customFormat="false" ht="31.5" hidden="false" customHeight="true" outlineLevel="0" collapsed="false">
      <c r="A30" s="30" t="s">
        <v>17</v>
      </c>
      <c r="B30" s="30"/>
      <c r="C30" s="30"/>
      <c r="D30" s="30"/>
      <c r="E30" s="31"/>
    </row>
    <row r="31" customFormat="false" ht="31.5" hidden="false" customHeight="false" outlineLevel="0" collapsed="false">
      <c r="A31" s="32" t="s">
        <v>7</v>
      </c>
      <c r="B31" s="33" t="s">
        <v>8</v>
      </c>
      <c r="C31" s="34" t="s">
        <v>18</v>
      </c>
      <c r="D31" s="35" t="s">
        <v>10</v>
      </c>
    </row>
    <row r="32" customFormat="false" ht="24" hidden="false" customHeight="true" outlineLevel="0" collapsed="false">
      <c r="A32" s="16" t="s">
        <v>4</v>
      </c>
      <c r="B32" s="17" t="n">
        <f aca="false">E23</f>
        <v>2322.788</v>
      </c>
      <c r="C32" s="36" t="n">
        <f aca="false">1/12</f>
        <v>0.0833333333333333</v>
      </c>
      <c r="D32" s="19" t="n">
        <f aca="false">B32*C32</f>
        <v>193.565666666667</v>
      </c>
    </row>
    <row r="33" customFormat="false" ht="15" hidden="false" customHeight="false" outlineLevel="0" collapsed="false"/>
    <row r="34" customFormat="false" ht="36.75" hidden="false" customHeight="true" outlineLevel="0" collapsed="false">
      <c r="A34" s="30" t="s">
        <v>19</v>
      </c>
      <c r="B34" s="30"/>
      <c r="C34" s="30"/>
      <c r="D34" s="30"/>
    </row>
    <row r="35" customFormat="false" ht="30.75" hidden="false" customHeight="true" outlineLevel="0" collapsed="false">
      <c r="A35" s="32" t="s">
        <v>7</v>
      </c>
      <c r="B35" s="33" t="s">
        <v>8</v>
      </c>
      <c r="C35" s="34" t="s">
        <v>18</v>
      </c>
      <c r="D35" s="35" t="s">
        <v>10</v>
      </c>
    </row>
    <row r="36" customFormat="false" ht="24" hidden="false" customHeight="true" outlineLevel="0" collapsed="false">
      <c r="A36" s="16" t="s">
        <v>4</v>
      </c>
      <c r="B36" s="17" t="n">
        <f aca="false">E23</f>
        <v>2322.788</v>
      </c>
      <c r="C36" s="36" t="n">
        <f aca="false">1/12</f>
        <v>0.0833333333333333</v>
      </c>
      <c r="D36" s="19" t="n">
        <f aca="false">B36*C36</f>
        <v>193.565666666667</v>
      </c>
    </row>
    <row r="38" customFormat="false" ht="24" hidden="false" customHeight="true" outlineLevel="0" collapsed="false">
      <c r="A38" s="30" t="s">
        <v>20</v>
      </c>
      <c r="B38" s="30"/>
      <c r="C38" s="30"/>
      <c r="D38" s="30"/>
      <c r="E38" s="30"/>
    </row>
    <row r="39" customFormat="false" ht="30" hidden="false" customHeight="true" outlineLevel="0" collapsed="false">
      <c r="A39" s="32" t="s">
        <v>7</v>
      </c>
      <c r="B39" s="33" t="s">
        <v>8</v>
      </c>
      <c r="C39" s="34" t="s">
        <v>21</v>
      </c>
      <c r="D39" s="34" t="s">
        <v>18</v>
      </c>
      <c r="E39" s="35" t="s">
        <v>10</v>
      </c>
    </row>
    <row r="40" customFormat="false" ht="24" hidden="false" customHeight="true" outlineLevel="0" collapsed="false">
      <c r="A40" s="16" t="s">
        <v>4</v>
      </c>
      <c r="B40" s="17" t="n">
        <f aca="false">E23</f>
        <v>2322.788</v>
      </c>
      <c r="C40" s="37" t="n">
        <f aca="false">1/3</f>
        <v>0.333333333333333</v>
      </c>
      <c r="D40" s="36" t="n">
        <f aca="false">1/12</f>
        <v>0.0833333333333333</v>
      </c>
      <c r="E40" s="19" t="n">
        <f aca="false">B40*C40*D40</f>
        <v>64.5218888888889</v>
      </c>
    </row>
    <row r="42" customFormat="false" ht="24" hidden="false" customHeight="true" outlineLevel="0" collapsed="false">
      <c r="A42" s="10" t="s">
        <v>16</v>
      </c>
      <c r="B42" s="10"/>
      <c r="C42" s="10"/>
      <c r="D42" s="10"/>
      <c r="E42" s="10"/>
    </row>
    <row r="43" customFormat="false" ht="24" hidden="false" customHeight="true" outlineLevel="0" collapsed="false">
      <c r="A43" s="32" t="s">
        <v>7</v>
      </c>
      <c r="B43" s="33" t="s">
        <v>22</v>
      </c>
      <c r="C43" s="33" t="s">
        <v>23</v>
      </c>
      <c r="D43" s="33" t="s">
        <v>24</v>
      </c>
      <c r="E43" s="35" t="s">
        <v>14</v>
      </c>
    </row>
    <row r="44" customFormat="false" ht="24" hidden="false" customHeight="true" outlineLevel="0" collapsed="false">
      <c r="A44" s="16" t="s">
        <v>4</v>
      </c>
      <c r="B44" s="17" t="n">
        <f aca="false">D32</f>
        <v>193.565666666667</v>
      </c>
      <c r="C44" s="17" t="n">
        <f aca="false">D36</f>
        <v>193.565666666667</v>
      </c>
      <c r="D44" s="17" t="n">
        <f aca="false">E40</f>
        <v>64.5218888888889</v>
      </c>
      <c r="E44" s="19" t="n">
        <f aca="false">SUM(B44:D44)</f>
        <v>451.653222222222</v>
      </c>
    </row>
    <row r="46" customFormat="false" ht="24" hidden="false" customHeight="true" outlineLevel="0" collapsed="false">
      <c r="A46" s="8" t="s">
        <v>25</v>
      </c>
      <c r="B46" s="8"/>
      <c r="C46" s="8"/>
      <c r="D46" s="8"/>
      <c r="E46" s="8"/>
      <c r="F46" s="9"/>
      <c r="G46" s="9"/>
      <c r="H46" s="9"/>
    </row>
    <row r="48" customFormat="false" ht="24" hidden="false" customHeight="true" outlineLevel="0" collapsed="false">
      <c r="A48" s="10" t="s">
        <v>26</v>
      </c>
      <c r="B48" s="10"/>
    </row>
    <row r="49" customFormat="false" ht="24" hidden="false" customHeight="true" outlineLevel="0" collapsed="false">
      <c r="A49" s="32" t="s">
        <v>27</v>
      </c>
      <c r="B49" s="35" t="s">
        <v>9</v>
      </c>
    </row>
    <row r="50" customFormat="false" ht="24" hidden="false" customHeight="true" outlineLevel="0" collapsed="false">
      <c r="A50" s="16" t="s">
        <v>28</v>
      </c>
      <c r="B50" s="38" t="n">
        <v>0.2</v>
      </c>
    </row>
    <row r="51" customFormat="false" ht="24" hidden="false" customHeight="true" outlineLevel="0" collapsed="false">
      <c r="A51" s="39" t="s">
        <v>29</v>
      </c>
      <c r="B51" s="40" t="n">
        <v>0.025</v>
      </c>
    </row>
    <row r="52" customFormat="false" ht="24" hidden="false" customHeight="true" outlineLevel="0" collapsed="false">
      <c r="A52" s="39" t="s">
        <v>30</v>
      </c>
      <c r="B52" s="40" t="n">
        <v>0.03</v>
      </c>
    </row>
    <row r="53" customFormat="false" ht="24" hidden="false" customHeight="true" outlineLevel="0" collapsed="false">
      <c r="A53" s="39" t="s">
        <v>31</v>
      </c>
      <c r="B53" s="40" t="n">
        <v>0.015</v>
      </c>
    </row>
    <row r="54" customFormat="false" ht="24" hidden="false" customHeight="true" outlineLevel="0" collapsed="false">
      <c r="A54" s="39" t="s">
        <v>32</v>
      </c>
      <c r="B54" s="40" t="n">
        <v>0.01</v>
      </c>
    </row>
    <row r="55" customFormat="false" ht="24" hidden="false" customHeight="true" outlineLevel="0" collapsed="false">
      <c r="A55" s="39" t="s">
        <v>33</v>
      </c>
      <c r="B55" s="40" t="n">
        <v>0.006</v>
      </c>
    </row>
    <row r="56" customFormat="false" ht="24" hidden="false" customHeight="true" outlineLevel="0" collapsed="false">
      <c r="A56" s="39" t="s">
        <v>34</v>
      </c>
      <c r="B56" s="40" t="n">
        <v>0.002</v>
      </c>
    </row>
    <row r="57" customFormat="false" ht="24" hidden="false" customHeight="true" outlineLevel="0" collapsed="false">
      <c r="A57" s="41" t="s">
        <v>35</v>
      </c>
      <c r="B57" s="42" t="n">
        <v>0.08</v>
      </c>
    </row>
    <row r="58" customFormat="false" ht="24" hidden="false" customHeight="true" outlineLevel="0" collapsed="false">
      <c r="A58" s="43" t="s">
        <v>36</v>
      </c>
      <c r="B58" s="44" t="n">
        <f aca="false">SUM(B50:B57)</f>
        <v>0.368</v>
      </c>
    </row>
    <row r="59" customFormat="false" ht="24" hidden="false" customHeight="true" outlineLevel="0" collapsed="false">
      <c r="A59" s="45"/>
      <c r="B59" s="46"/>
    </row>
    <row r="60" customFormat="false" ht="24" hidden="false" customHeight="true" outlineLevel="0" collapsed="false">
      <c r="A60" s="10" t="s">
        <v>37</v>
      </c>
      <c r="B60" s="10"/>
      <c r="C60" s="10"/>
      <c r="D60" s="10"/>
    </row>
    <row r="61" customFormat="false" ht="24" hidden="false" customHeight="true" outlineLevel="0" collapsed="false">
      <c r="A61" s="32" t="s">
        <v>7</v>
      </c>
      <c r="B61" s="33" t="s">
        <v>8</v>
      </c>
      <c r="C61" s="33" t="s">
        <v>9</v>
      </c>
      <c r="D61" s="35" t="s">
        <v>10</v>
      </c>
    </row>
    <row r="62" customFormat="false" ht="24" hidden="false" customHeight="true" outlineLevel="0" collapsed="false">
      <c r="A62" s="16" t="s">
        <v>4</v>
      </c>
      <c r="B62" s="17" t="n">
        <f aca="false">E23+E44</f>
        <v>2774.44122222222</v>
      </c>
      <c r="C62" s="36" t="n">
        <f aca="false">SUM($B$50:$B$56)</f>
        <v>0.288</v>
      </c>
      <c r="D62" s="19" t="n">
        <f aca="false">B62*C62</f>
        <v>799.039072</v>
      </c>
    </row>
    <row r="64" customFormat="false" ht="24" hidden="false" customHeight="true" outlineLevel="0" collapsed="false">
      <c r="A64" s="10" t="s">
        <v>38</v>
      </c>
      <c r="B64" s="10"/>
      <c r="C64" s="10"/>
      <c r="D64" s="10"/>
    </row>
    <row r="65" customFormat="false" ht="24" hidden="false" customHeight="true" outlineLevel="0" collapsed="false">
      <c r="A65" s="32" t="s">
        <v>7</v>
      </c>
      <c r="B65" s="33" t="s">
        <v>8</v>
      </c>
      <c r="C65" s="33" t="s">
        <v>9</v>
      </c>
      <c r="D65" s="35" t="s">
        <v>10</v>
      </c>
    </row>
    <row r="66" customFormat="false" ht="24" hidden="false" customHeight="true" outlineLevel="0" collapsed="false">
      <c r="A66" s="16" t="s">
        <v>4</v>
      </c>
      <c r="B66" s="17" t="n">
        <f aca="false">E23+E44</f>
        <v>2774.44122222222</v>
      </c>
      <c r="C66" s="36" t="n">
        <f aca="false">$B$57</f>
        <v>0.08</v>
      </c>
      <c r="D66" s="19" t="n">
        <f aca="false">B66*C66</f>
        <v>221.955297777778</v>
      </c>
    </row>
    <row r="68" customFormat="false" ht="24" hidden="false" customHeight="true" outlineLevel="0" collapsed="false">
      <c r="A68" s="10" t="s">
        <v>25</v>
      </c>
      <c r="B68" s="10"/>
      <c r="C68" s="10"/>
      <c r="D68" s="10"/>
    </row>
    <row r="69" customFormat="false" ht="24" hidden="false" customHeight="true" outlineLevel="0" collapsed="false">
      <c r="A69" s="32" t="s">
        <v>7</v>
      </c>
      <c r="B69" s="33" t="s">
        <v>39</v>
      </c>
      <c r="C69" s="33" t="s">
        <v>35</v>
      </c>
      <c r="D69" s="35" t="s">
        <v>14</v>
      </c>
    </row>
    <row r="70" customFormat="false" ht="24" hidden="false" customHeight="true" outlineLevel="0" collapsed="false">
      <c r="A70" s="16" t="s">
        <v>4</v>
      </c>
      <c r="B70" s="17" t="n">
        <f aca="false">D62</f>
        <v>799.039072</v>
      </c>
      <c r="C70" s="17" t="n">
        <f aca="false">D66</f>
        <v>221.955297777778</v>
      </c>
      <c r="D70" s="19" t="n">
        <f aca="false">B70+C70</f>
        <v>1020.99436977778</v>
      </c>
    </row>
    <row r="72" customFormat="false" ht="24" hidden="false" customHeight="true" outlineLevel="0" collapsed="false">
      <c r="A72" s="8" t="s">
        <v>40</v>
      </c>
      <c r="B72" s="8"/>
      <c r="C72" s="8"/>
      <c r="D72" s="8"/>
      <c r="E72" s="8"/>
      <c r="F72" s="9"/>
      <c r="G72" s="9"/>
      <c r="H72" s="9"/>
    </row>
    <row r="73" customFormat="false" ht="15.75" hidden="false" customHeight="false" outlineLevel="0" collapsed="false">
      <c r="A73" s="7"/>
      <c r="B73" s="7"/>
      <c r="C73" s="7"/>
      <c r="D73" s="7"/>
      <c r="E73" s="7"/>
      <c r="F73" s="7"/>
      <c r="G73" s="7"/>
      <c r="H73" s="7"/>
    </row>
    <row r="74" customFormat="false" ht="24" hidden="false" customHeight="true" outlineLevel="0" collapsed="false">
      <c r="A74" s="6" t="s">
        <v>41</v>
      </c>
      <c r="B74" s="6"/>
      <c r="C74" s="6"/>
      <c r="D74" s="6"/>
      <c r="E74" s="6"/>
      <c r="F74" s="6"/>
      <c r="G74" s="47"/>
    </row>
    <row r="76" customFormat="false" ht="24" hidden="false" customHeight="true" outlineLevel="0" collapsed="false">
      <c r="A76" s="10" t="s">
        <v>42</v>
      </c>
      <c r="B76" s="10"/>
      <c r="C76" s="10"/>
      <c r="D76" s="10"/>
      <c r="E76" s="10"/>
    </row>
    <row r="77" customFormat="false" ht="31.5" hidden="false" customHeight="false" outlineLevel="0" collapsed="false">
      <c r="A77" s="32" t="s">
        <v>7</v>
      </c>
      <c r="B77" s="33" t="s">
        <v>43</v>
      </c>
      <c r="C77" s="33" t="s">
        <v>44</v>
      </c>
      <c r="D77" s="34" t="s">
        <v>45</v>
      </c>
      <c r="E77" s="35" t="s">
        <v>46</v>
      </c>
    </row>
    <row r="78" customFormat="false" ht="24" hidden="false" customHeight="true" outlineLevel="0" collapsed="false">
      <c r="A78" s="16" t="s">
        <v>4</v>
      </c>
      <c r="B78" s="17" t="n">
        <v>4.05</v>
      </c>
      <c r="C78" s="48" t="n">
        <v>2</v>
      </c>
      <c r="D78" s="48" t="n">
        <v>22</v>
      </c>
      <c r="E78" s="19" t="n">
        <f aca="false">B78*C78*D78</f>
        <v>178.2</v>
      </c>
    </row>
    <row r="80" customFormat="false" ht="24" hidden="false" customHeight="true" outlineLevel="0" collapsed="false">
      <c r="A80" s="10" t="s">
        <v>47</v>
      </c>
      <c r="B80" s="10"/>
      <c r="C80" s="10"/>
      <c r="D80" s="10"/>
      <c r="E80" s="10"/>
    </row>
    <row r="81" customFormat="false" ht="24" hidden="false" customHeight="true" outlineLevel="0" collapsed="false">
      <c r="A81" s="32" t="s">
        <v>7</v>
      </c>
      <c r="B81" s="33" t="s">
        <v>8</v>
      </c>
      <c r="C81" s="33" t="s">
        <v>48</v>
      </c>
      <c r="D81" s="33" t="s">
        <v>9</v>
      </c>
      <c r="E81" s="35" t="s">
        <v>49</v>
      </c>
    </row>
    <row r="82" customFormat="false" ht="24" hidden="false" customHeight="true" outlineLevel="0" collapsed="false">
      <c r="A82" s="16" t="s">
        <v>4</v>
      </c>
      <c r="B82" s="17" t="n">
        <f aca="false">B10</f>
        <v>1786.76</v>
      </c>
      <c r="C82" s="18"/>
      <c r="D82" s="18" t="n">
        <v>0.06</v>
      </c>
      <c r="E82" s="19" t="n">
        <f aca="false">B82*D82</f>
        <v>107.2056</v>
      </c>
    </row>
    <row r="84" customFormat="false" ht="24" hidden="false" customHeight="true" outlineLevel="0" collapsed="false">
      <c r="A84" s="10" t="s">
        <v>50</v>
      </c>
      <c r="B84" s="10"/>
      <c r="C84" s="10"/>
      <c r="D84" s="10"/>
    </row>
    <row r="85" customFormat="false" ht="24" hidden="false" customHeight="true" outlineLevel="0" collapsed="false">
      <c r="A85" s="32" t="s">
        <v>7</v>
      </c>
      <c r="B85" s="33" t="s">
        <v>46</v>
      </c>
      <c r="C85" s="33" t="s">
        <v>51</v>
      </c>
      <c r="D85" s="35" t="s">
        <v>52</v>
      </c>
    </row>
    <row r="86" customFormat="false" ht="24" hidden="false" customHeight="true" outlineLevel="0" collapsed="false">
      <c r="A86" s="16" t="s">
        <v>4</v>
      </c>
      <c r="B86" s="17" t="n">
        <f aca="false">E78</f>
        <v>178.2</v>
      </c>
      <c r="C86" s="17" t="n">
        <f aca="false">E82</f>
        <v>107.2056</v>
      </c>
      <c r="D86" s="19" t="n">
        <f aca="false">B86-C86</f>
        <v>70.9944</v>
      </c>
    </row>
    <row r="88" customFormat="false" ht="15.75" hidden="false" customHeight="false" outlineLevel="0" collapsed="false">
      <c r="A88" s="6" t="s">
        <v>53</v>
      </c>
      <c r="B88" s="6"/>
      <c r="C88" s="6"/>
      <c r="D88" s="6"/>
      <c r="E88" s="6"/>
      <c r="F88" s="6"/>
      <c r="G88" s="47"/>
    </row>
    <row r="90" customFormat="false" ht="24" hidden="false" customHeight="true" outlineLevel="0" collapsed="false">
      <c r="A90" s="10" t="s">
        <v>53</v>
      </c>
      <c r="B90" s="10"/>
      <c r="C90" s="10"/>
      <c r="D90" s="10"/>
    </row>
    <row r="91" customFormat="false" ht="27" hidden="false" customHeight="true" outlineLevel="0" collapsed="false">
      <c r="A91" s="13" t="s">
        <v>7</v>
      </c>
      <c r="B91" s="14" t="s">
        <v>54</v>
      </c>
      <c r="C91" s="49" t="s">
        <v>45</v>
      </c>
      <c r="D91" s="15" t="s">
        <v>10</v>
      </c>
    </row>
    <row r="92" customFormat="false" ht="24" hidden="false" customHeight="true" outlineLevel="0" collapsed="false">
      <c r="A92" s="16" t="s">
        <v>4</v>
      </c>
      <c r="B92" s="17" t="n">
        <v>14</v>
      </c>
      <c r="C92" s="48" t="n">
        <f aca="false">D78</f>
        <v>22</v>
      </c>
      <c r="D92" s="19" t="n">
        <f aca="false">B92*C92</f>
        <v>308</v>
      </c>
    </row>
    <row r="93" customFormat="false" ht="24" hidden="false" customHeight="true" outlineLevel="0" collapsed="false">
      <c r="A93" s="50"/>
      <c r="B93" s="51"/>
      <c r="C93" s="52"/>
      <c r="D93" s="29"/>
    </row>
    <row r="94" customFormat="false" ht="24" hidden="false" customHeight="true" outlineLevel="0" collapsed="false">
      <c r="A94" s="10" t="s">
        <v>55</v>
      </c>
      <c r="B94" s="10"/>
      <c r="C94" s="10"/>
      <c r="D94" s="10"/>
    </row>
    <row r="95" customFormat="false" ht="24" hidden="false" customHeight="true" outlineLevel="0" collapsed="false">
      <c r="A95" s="32" t="s">
        <v>7</v>
      </c>
      <c r="B95" s="33" t="s">
        <v>8</v>
      </c>
      <c r="C95" s="33" t="s">
        <v>9</v>
      </c>
      <c r="D95" s="35" t="s">
        <v>49</v>
      </c>
    </row>
    <row r="96" customFormat="false" ht="24" hidden="false" customHeight="true" outlineLevel="0" collapsed="false">
      <c r="A96" s="16" t="s">
        <v>4</v>
      </c>
      <c r="B96" s="17" t="n">
        <f aca="false">D92</f>
        <v>308</v>
      </c>
      <c r="C96" s="18" t="n">
        <v>0.2</v>
      </c>
      <c r="D96" s="19" t="n">
        <f aca="false">B96*C96</f>
        <v>61.6</v>
      </c>
    </row>
    <row r="98" customFormat="false" ht="24" hidden="false" customHeight="true" outlineLevel="0" collapsed="false">
      <c r="A98" s="10" t="s">
        <v>56</v>
      </c>
      <c r="B98" s="10"/>
      <c r="C98" s="10"/>
      <c r="D98" s="10"/>
    </row>
    <row r="99" customFormat="false" ht="24" hidden="false" customHeight="true" outlineLevel="0" collapsed="false">
      <c r="A99" s="32" t="s">
        <v>7</v>
      </c>
      <c r="B99" s="33" t="s">
        <v>46</v>
      </c>
      <c r="C99" s="33" t="s">
        <v>49</v>
      </c>
      <c r="D99" s="35" t="s">
        <v>52</v>
      </c>
    </row>
    <row r="100" customFormat="false" ht="24" hidden="false" customHeight="true" outlineLevel="0" collapsed="false">
      <c r="A100" s="16" t="s">
        <v>4</v>
      </c>
      <c r="B100" s="17" t="n">
        <f aca="false">D92</f>
        <v>308</v>
      </c>
      <c r="C100" s="17" t="n">
        <f aca="false">D96</f>
        <v>61.6</v>
      </c>
      <c r="D100" s="19" t="n">
        <f aca="false">B100-C100</f>
        <v>246.4</v>
      </c>
    </row>
    <row r="102" customFormat="false" ht="24" hidden="false" customHeight="true" outlineLevel="0" collapsed="false">
      <c r="A102" s="10" t="s">
        <v>57</v>
      </c>
      <c r="B102" s="10"/>
      <c r="C102" s="10"/>
      <c r="D102" s="10"/>
    </row>
    <row r="103" customFormat="false" ht="33.2" hidden="false" customHeight="true" outlineLevel="0" collapsed="false">
      <c r="A103" s="32" t="s">
        <v>7</v>
      </c>
      <c r="B103" s="33" t="s">
        <v>8</v>
      </c>
      <c r="C103" s="33" t="s">
        <v>9</v>
      </c>
      <c r="D103" s="53" t="s">
        <v>58</v>
      </c>
    </row>
    <row r="104" customFormat="false" ht="24" hidden="false" customHeight="true" outlineLevel="0" collapsed="false">
      <c r="A104" s="16" t="s">
        <v>4</v>
      </c>
      <c r="B104" s="17" t="n">
        <f aca="false">B10</f>
        <v>1786.76</v>
      </c>
      <c r="C104" s="54" t="n">
        <v>0.05</v>
      </c>
      <c r="D104" s="19" t="n">
        <f aca="false">B104*C104</f>
        <v>89.338</v>
      </c>
    </row>
    <row r="106" customFormat="false" ht="24" hidden="false" customHeight="true" outlineLevel="0" collapsed="false">
      <c r="A106" s="10" t="s">
        <v>40</v>
      </c>
      <c r="B106" s="10"/>
      <c r="C106" s="10"/>
      <c r="D106" s="10"/>
      <c r="E106" s="10"/>
      <c r="F106" s="21"/>
      <c r="G106" s="55"/>
    </row>
    <row r="107" customFormat="false" ht="24" hidden="false" customHeight="true" outlineLevel="0" collapsed="false">
      <c r="A107" s="32" t="s">
        <v>7</v>
      </c>
      <c r="B107" s="33" t="s">
        <v>59</v>
      </c>
      <c r="C107" s="33" t="s">
        <v>60</v>
      </c>
      <c r="D107" s="33" t="s">
        <v>61</v>
      </c>
      <c r="E107" s="35" t="s">
        <v>14</v>
      </c>
      <c r="F107" s="26"/>
    </row>
    <row r="108" customFormat="false" ht="24" hidden="false" customHeight="true" outlineLevel="0" collapsed="false">
      <c r="A108" s="16" t="s">
        <v>4</v>
      </c>
      <c r="B108" s="17" t="n">
        <f aca="false">D86</f>
        <v>70.9944</v>
      </c>
      <c r="C108" s="17" t="n">
        <f aca="false">D100</f>
        <v>246.4</v>
      </c>
      <c r="D108" s="17" t="n">
        <f aca="false">D104</f>
        <v>89.338</v>
      </c>
      <c r="E108" s="19" t="n">
        <f aca="false">SUM(A108:D108)</f>
        <v>406.7324</v>
      </c>
      <c r="F108" s="28"/>
    </row>
    <row r="111" customFormat="false" ht="24" hidden="false" customHeight="true" outlineLevel="0" collapsed="false">
      <c r="A111" s="5" t="s">
        <v>15</v>
      </c>
      <c r="B111" s="5"/>
      <c r="C111" s="5"/>
      <c r="D111" s="5"/>
      <c r="E111" s="5"/>
      <c r="F111" s="6"/>
      <c r="G111" s="6"/>
      <c r="H111" s="6"/>
    </row>
    <row r="113" customFormat="false" ht="24" hidden="false" customHeight="true" outlineLevel="0" collapsed="false">
      <c r="A113" s="10" t="s">
        <v>15</v>
      </c>
      <c r="B113" s="10"/>
      <c r="C113" s="10"/>
      <c r="D113" s="10"/>
      <c r="E113" s="10"/>
    </row>
    <row r="114" customFormat="false" ht="24" hidden="false" customHeight="true" outlineLevel="0" collapsed="false">
      <c r="A114" s="32" t="s">
        <v>7</v>
      </c>
      <c r="B114" s="33" t="s">
        <v>62</v>
      </c>
      <c r="C114" s="33" t="s">
        <v>63</v>
      </c>
      <c r="D114" s="33" t="s">
        <v>64</v>
      </c>
      <c r="E114" s="35" t="s">
        <v>14</v>
      </c>
    </row>
    <row r="115" customFormat="false" ht="24" hidden="false" customHeight="true" outlineLevel="0" collapsed="false">
      <c r="A115" s="16" t="s">
        <v>4</v>
      </c>
      <c r="B115" s="17" t="n">
        <f aca="false">E44</f>
        <v>451.653222222222</v>
      </c>
      <c r="C115" s="17" t="n">
        <f aca="false">D70</f>
        <v>1020.99436977778</v>
      </c>
      <c r="D115" s="17" t="n">
        <f aca="false">E108</f>
        <v>406.7324</v>
      </c>
      <c r="E115" s="19" t="n">
        <f aca="false">SUM(B115:D115)</f>
        <v>1879.379992</v>
      </c>
    </row>
    <row r="118" customFormat="false" ht="24" hidden="false" customHeight="true" outlineLevel="0" collapsed="false">
      <c r="A118" s="5" t="s">
        <v>65</v>
      </c>
      <c r="B118" s="5"/>
      <c r="C118" s="5"/>
      <c r="D118" s="5"/>
      <c r="E118" s="5"/>
      <c r="F118" s="6"/>
      <c r="G118" s="6"/>
      <c r="H118" s="6"/>
    </row>
    <row r="120" customFormat="false" ht="32.65" hidden="false" customHeight="true" outlineLevel="0" collapsed="false">
      <c r="A120" s="56" t="s">
        <v>66</v>
      </c>
      <c r="B120" s="56"/>
    </row>
    <row r="121" customFormat="false" ht="15.75" hidden="false" customHeight="false" outlineLevel="0" collapsed="false">
      <c r="A121" s="22" t="s">
        <v>67</v>
      </c>
      <c r="B121" s="25" t="s">
        <v>9</v>
      </c>
    </row>
    <row r="122" customFormat="false" ht="31.5" hidden="false" customHeight="false" outlineLevel="0" collapsed="false">
      <c r="A122" s="57" t="s">
        <v>68</v>
      </c>
      <c r="B122" s="58" t="n">
        <v>0.4505</v>
      </c>
    </row>
    <row r="123" customFormat="false" ht="31.5" hidden="false" customHeight="false" outlineLevel="0" collapsed="false">
      <c r="A123" s="59" t="s">
        <v>69</v>
      </c>
      <c r="B123" s="40" t="n">
        <f aca="false">B122*90%</f>
        <v>0.40545</v>
      </c>
    </row>
    <row r="124" customFormat="false" ht="31.5" hidden="false" customHeight="false" outlineLevel="0" collapsed="false">
      <c r="A124" s="59" t="s">
        <v>70</v>
      </c>
      <c r="B124" s="40" t="n">
        <f aca="false">B122*10%</f>
        <v>0.04505</v>
      </c>
    </row>
    <row r="125" customFormat="false" ht="32.25" hidden="false" customHeight="true" outlineLevel="0" collapsed="false">
      <c r="A125" s="59" t="s">
        <v>71</v>
      </c>
      <c r="B125" s="40" t="n">
        <v>0.0473</v>
      </c>
    </row>
    <row r="126" customFormat="false" ht="30" hidden="false" customHeight="true" outlineLevel="0" collapsed="false">
      <c r="A126" s="60" t="s">
        <v>72</v>
      </c>
      <c r="B126" s="61" t="n">
        <v>0.5022</v>
      </c>
    </row>
    <row r="127" customFormat="false" ht="24" hidden="false" customHeight="true" outlineLevel="0" collapsed="false">
      <c r="A127" s="22" t="s">
        <v>36</v>
      </c>
      <c r="B127" s="62" t="n">
        <f aca="false">SUM(B123:B126)</f>
        <v>1</v>
      </c>
      <c r="H127" s="47"/>
    </row>
    <row r="129" customFormat="false" ht="24" hidden="false" customHeight="true" outlineLevel="0" collapsed="false">
      <c r="A129" s="8" t="s">
        <v>73</v>
      </c>
      <c r="B129" s="8"/>
      <c r="C129" s="8"/>
      <c r="D129" s="8"/>
      <c r="E129" s="8"/>
      <c r="F129" s="9"/>
      <c r="G129" s="9"/>
      <c r="H129" s="9"/>
    </row>
    <row r="131" customFormat="false" ht="24" hidden="false" customHeight="true" outlineLevel="0" collapsed="false">
      <c r="A131" s="10" t="s">
        <v>74</v>
      </c>
      <c r="B131" s="10"/>
      <c r="C131" s="10"/>
      <c r="D131" s="10"/>
    </row>
    <row r="132" customFormat="false" ht="30" hidden="false" customHeight="true" outlineLevel="0" collapsed="false">
      <c r="A132" s="32" t="s">
        <v>7</v>
      </c>
      <c r="B132" s="33" t="s">
        <v>8</v>
      </c>
      <c r="C132" s="34" t="s">
        <v>18</v>
      </c>
      <c r="D132" s="35" t="s">
        <v>10</v>
      </c>
    </row>
    <row r="133" customFormat="false" ht="24" hidden="false" customHeight="true" outlineLevel="0" collapsed="false">
      <c r="A133" s="16" t="s">
        <v>4</v>
      </c>
      <c r="B133" s="17" t="n">
        <f aca="false">E23+E115-D62</f>
        <v>3403.12892</v>
      </c>
      <c r="C133" s="63" t="n">
        <v>12</v>
      </c>
      <c r="D133" s="19" t="n">
        <f aca="false">B133/C133</f>
        <v>283.594076666667</v>
      </c>
    </row>
    <row r="135" customFormat="false" ht="25.5" hidden="false" customHeight="true" outlineLevel="0" collapsed="false">
      <c r="A135" s="30" t="s">
        <v>75</v>
      </c>
      <c r="B135" s="30"/>
      <c r="C135" s="30"/>
      <c r="D135" s="30"/>
      <c r="E135" s="64"/>
    </row>
    <row r="136" customFormat="false" ht="28.5" hidden="false" customHeight="true" outlineLevel="0" collapsed="false">
      <c r="A136" s="32" t="s">
        <v>7</v>
      </c>
      <c r="B136" s="33" t="s">
        <v>8</v>
      </c>
      <c r="C136" s="65" t="s">
        <v>76</v>
      </c>
      <c r="D136" s="35" t="s">
        <v>10</v>
      </c>
    </row>
    <row r="137" customFormat="false" ht="24" hidden="false" customHeight="true" outlineLevel="0" collapsed="false">
      <c r="A137" s="16" t="s">
        <v>4</v>
      </c>
      <c r="B137" s="17" t="n">
        <f aca="false">D66</f>
        <v>221.955297777778</v>
      </c>
      <c r="C137" s="18" t="n">
        <v>0.4</v>
      </c>
      <c r="D137" s="19" t="n">
        <f aca="false">B137*C137</f>
        <v>88.7821191111111</v>
      </c>
    </row>
    <row r="139" customFormat="false" ht="24" hidden="false" customHeight="true" outlineLevel="0" collapsed="false">
      <c r="A139" s="10" t="s">
        <v>77</v>
      </c>
      <c r="B139" s="10"/>
      <c r="C139" s="10"/>
      <c r="D139" s="10"/>
    </row>
    <row r="140" customFormat="false" ht="24" hidden="false" customHeight="true" outlineLevel="0" collapsed="false">
      <c r="A140" s="32" t="s">
        <v>7</v>
      </c>
      <c r="B140" s="33" t="s">
        <v>8</v>
      </c>
      <c r="C140" s="33" t="s">
        <v>9</v>
      </c>
      <c r="D140" s="35" t="s">
        <v>10</v>
      </c>
    </row>
    <row r="141" customFormat="false" ht="24" hidden="false" customHeight="true" outlineLevel="0" collapsed="false">
      <c r="A141" s="16" t="s">
        <v>4</v>
      </c>
      <c r="B141" s="17" t="n">
        <f aca="false">D133+D137</f>
        <v>372.376195777778</v>
      </c>
      <c r="C141" s="36" t="n">
        <f aca="false">$B$123</f>
        <v>0.40545</v>
      </c>
      <c r="D141" s="19" t="n">
        <f aca="false">B141*C141</f>
        <v>150.9799285781</v>
      </c>
    </row>
    <row r="143" customFormat="false" ht="24" hidden="false" customHeight="true" outlineLevel="0" collapsed="false">
      <c r="A143" s="8" t="s">
        <v>78</v>
      </c>
      <c r="B143" s="8"/>
      <c r="C143" s="8"/>
      <c r="D143" s="8"/>
      <c r="E143" s="8"/>
      <c r="F143" s="9"/>
      <c r="G143" s="9"/>
      <c r="H143" s="9"/>
    </row>
    <row r="145" customFormat="false" ht="24" hidden="false" customHeight="true" outlineLevel="0" collapsed="false">
      <c r="A145" s="10" t="s">
        <v>79</v>
      </c>
      <c r="B145" s="10"/>
      <c r="C145" s="10"/>
      <c r="D145" s="10"/>
    </row>
    <row r="146" customFormat="false" ht="33" hidden="false" customHeight="true" outlineLevel="0" collapsed="false">
      <c r="A146" s="32" t="s">
        <v>7</v>
      </c>
      <c r="B146" s="33" t="s">
        <v>8</v>
      </c>
      <c r="C146" s="34" t="s">
        <v>18</v>
      </c>
      <c r="D146" s="35" t="s">
        <v>10</v>
      </c>
    </row>
    <row r="147" customFormat="false" ht="24" hidden="false" customHeight="true" outlineLevel="0" collapsed="false">
      <c r="A147" s="16" t="s">
        <v>4</v>
      </c>
      <c r="B147" s="17" t="n">
        <f aca="false">G23+E115</f>
        <v>1879.379992</v>
      </c>
      <c r="C147" s="63" t="n">
        <v>12</v>
      </c>
      <c r="D147" s="19" t="n">
        <f aca="false">B147/C147</f>
        <v>156.614999333333</v>
      </c>
    </row>
    <row r="148" customFormat="false" ht="24" hidden="false" customHeight="true" outlineLevel="0" collapsed="false">
      <c r="A148" s="50"/>
      <c r="B148" s="51"/>
      <c r="C148" s="50"/>
      <c r="D148" s="29"/>
    </row>
    <row r="149" customFormat="false" ht="31.5" hidden="false" customHeight="true" outlineLevel="0" collapsed="false">
      <c r="A149" s="30" t="s">
        <v>80</v>
      </c>
      <c r="B149" s="30"/>
      <c r="C149" s="30"/>
      <c r="D149" s="30"/>
    </row>
    <row r="150" customFormat="false" ht="34.5" hidden="false" customHeight="true" outlineLevel="0" collapsed="false">
      <c r="A150" s="32" t="s">
        <v>7</v>
      </c>
      <c r="B150" s="33" t="s">
        <v>8</v>
      </c>
      <c r="C150" s="65" t="s">
        <v>76</v>
      </c>
      <c r="D150" s="35" t="s">
        <v>10</v>
      </c>
    </row>
    <row r="151" customFormat="false" ht="24" hidden="false" customHeight="true" outlineLevel="0" collapsed="false">
      <c r="A151" s="16" t="s">
        <v>4</v>
      </c>
      <c r="B151" s="17" t="n">
        <f aca="false">D66</f>
        <v>221.955297777778</v>
      </c>
      <c r="C151" s="18" t="n">
        <v>0.4</v>
      </c>
      <c r="D151" s="19" t="n">
        <f aca="false">B151*C151</f>
        <v>88.7821191111111</v>
      </c>
    </row>
    <row r="152" customFormat="false" ht="16.5" hidden="false" customHeight="false" outlineLevel="0" collapsed="false"/>
    <row r="153" customFormat="false" ht="24" hidden="false" customHeight="true" outlineLevel="0" collapsed="false">
      <c r="A153" s="10" t="s">
        <v>81</v>
      </c>
      <c r="B153" s="10"/>
      <c r="C153" s="10"/>
      <c r="D153" s="10"/>
    </row>
    <row r="154" customFormat="false" ht="24" hidden="false" customHeight="true" outlineLevel="0" collapsed="false">
      <c r="A154" s="32" t="s">
        <v>7</v>
      </c>
      <c r="B154" s="33" t="s">
        <v>8</v>
      </c>
      <c r="C154" s="33" t="s">
        <v>9</v>
      </c>
      <c r="D154" s="35" t="s">
        <v>10</v>
      </c>
    </row>
    <row r="155" customFormat="false" ht="24" hidden="false" customHeight="true" outlineLevel="0" collapsed="false">
      <c r="A155" s="16" t="s">
        <v>4</v>
      </c>
      <c r="B155" s="17" t="n">
        <f aca="false">D147+D151</f>
        <v>245.397118444444</v>
      </c>
      <c r="C155" s="36" t="n">
        <f aca="false">$B$124</f>
        <v>0.04505</v>
      </c>
      <c r="D155" s="19" t="n">
        <f aca="false">B155*C155</f>
        <v>11.0551401859222</v>
      </c>
    </row>
    <row r="156" customFormat="false" ht="24" hidden="false" customHeight="true" outlineLevel="0" collapsed="false">
      <c r="A156" s="50"/>
      <c r="B156" s="51"/>
      <c r="C156" s="66"/>
      <c r="D156" s="29"/>
    </row>
    <row r="157" customFormat="false" ht="24" hidden="false" customHeight="true" outlineLevel="0" collapsed="false">
      <c r="A157" s="8" t="s">
        <v>82</v>
      </c>
      <c r="B157" s="8"/>
      <c r="C157" s="8"/>
      <c r="D157" s="8"/>
      <c r="E157" s="8"/>
      <c r="F157" s="9"/>
      <c r="G157" s="9"/>
      <c r="H157" s="9"/>
    </row>
    <row r="158" customFormat="false" ht="20.25" hidden="false" customHeight="true" outlineLevel="0" collapsed="false"/>
    <row r="159" customFormat="false" ht="24" hidden="false" customHeight="true" outlineLevel="0" collapsed="false">
      <c r="A159" s="10" t="s">
        <v>83</v>
      </c>
      <c r="B159" s="10"/>
      <c r="C159" s="10"/>
      <c r="D159" s="10"/>
      <c r="E159" s="10"/>
    </row>
    <row r="160" customFormat="false" ht="46.5" hidden="false" customHeight="true" outlineLevel="0" collapsed="false">
      <c r="A160" s="32" t="s">
        <v>7</v>
      </c>
      <c r="B160" s="34" t="s">
        <v>84</v>
      </c>
      <c r="C160" s="34" t="s">
        <v>85</v>
      </c>
      <c r="D160" s="34" t="s">
        <v>86</v>
      </c>
      <c r="E160" s="35" t="s">
        <v>10</v>
      </c>
    </row>
    <row r="161" customFormat="false" ht="24" hidden="false" customHeight="true" outlineLevel="0" collapsed="false">
      <c r="A161" s="16" t="s">
        <v>4</v>
      </c>
      <c r="B161" s="67" t="n">
        <f aca="false">-D32</f>
        <v>-193.565666666667</v>
      </c>
      <c r="C161" s="67" t="n">
        <f aca="false">-D36</f>
        <v>-193.565666666667</v>
      </c>
      <c r="D161" s="67" t="n">
        <f aca="false">-E40</f>
        <v>-64.5218888888889</v>
      </c>
      <c r="E161" s="68" t="n">
        <f aca="false">SUM(B161:D161)</f>
        <v>-451.653222222222</v>
      </c>
    </row>
    <row r="163" customFormat="false" ht="24" hidden="false" customHeight="true" outlineLevel="0" collapsed="false">
      <c r="A163" s="10" t="s">
        <v>87</v>
      </c>
      <c r="B163" s="10"/>
      <c r="C163" s="10"/>
      <c r="D163" s="10"/>
    </row>
    <row r="164" customFormat="false" ht="24" hidden="false" customHeight="true" outlineLevel="0" collapsed="false">
      <c r="A164" s="32" t="s">
        <v>7</v>
      </c>
      <c r="B164" s="33" t="s">
        <v>88</v>
      </c>
      <c r="C164" s="33" t="s">
        <v>9</v>
      </c>
      <c r="D164" s="35" t="s">
        <v>10</v>
      </c>
    </row>
    <row r="165" customFormat="false" ht="24" hidden="false" customHeight="true" outlineLevel="0" collapsed="false">
      <c r="A165" s="16" t="s">
        <v>4</v>
      </c>
      <c r="B165" s="67" t="n">
        <f aca="false">E161</f>
        <v>-451.653222222222</v>
      </c>
      <c r="C165" s="36" t="n">
        <f aca="false">$B$125</f>
        <v>0.0473</v>
      </c>
      <c r="D165" s="68" t="n">
        <f aca="false">B165*C165</f>
        <v>-21.3631974111111</v>
      </c>
    </row>
    <row r="168" customFormat="false" ht="24" hidden="false" customHeight="true" outlineLevel="0" collapsed="false">
      <c r="A168" s="5" t="s">
        <v>65</v>
      </c>
      <c r="B168" s="5"/>
      <c r="C168" s="5"/>
      <c r="D168" s="5"/>
      <c r="E168" s="5"/>
      <c r="F168" s="6"/>
      <c r="G168" s="6"/>
      <c r="H168" s="6"/>
    </row>
    <row r="170" customFormat="false" ht="24" hidden="false" customHeight="true" outlineLevel="0" collapsed="false">
      <c r="A170" s="10" t="s">
        <v>65</v>
      </c>
      <c r="B170" s="10"/>
      <c r="C170" s="10"/>
      <c r="D170" s="10"/>
      <c r="E170" s="10"/>
    </row>
    <row r="171" customFormat="false" ht="24" hidden="false" customHeight="true" outlineLevel="0" collapsed="false">
      <c r="A171" s="32" t="s">
        <v>7</v>
      </c>
      <c r="B171" s="33" t="s">
        <v>89</v>
      </c>
      <c r="C171" s="33" t="s">
        <v>90</v>
      </c>
      <c r="D171" s="33" t="s">
        <v>91</v>
      </c>
      <c r="E171" s="35" t="s">
        <v>14</v>
      </c>
    </row>
    <row r="172" customFormat="false" ht="24" hidden="false" customHeight="true" outlineLevel="0" collapsed="false">
      <c r="A172" s="16" t="s">
        <v>4</v>
      </c>
      <c r="B172" s="17" t="n">
        <f aca="false">D141</f>
        <v>150.9799285781</v>
      </c>
      <c r="C172" s="17" t="n">
        <f aca="false">D155</f>
        <v>11.0551401859222</v>
      </c>
      <c r="D172" s="67" t="n">
        <f aca="false">D165</f>
        <v>-21.3631974111111</v>
      </c>
      <c r="E172" s="19" t="n">
        <f aca="false">SUM(B172:D172)</f>
        <v>140.671871352911</v>
      </c>
    </row>
    <row r="175" customFormat="false" ht="24" hidden="false" customHeight="true" outlineLevel="0" collapsed="false">
      <c r="A175" s="5" t="s">
        <v>92</v>
      </c>
      <c r="B175" s="5"/>
      <c r="C175" s="5"/>
      <c r="D175" s="5"/>
      <c r="E175" s="5"/>
      <c r="F175" s="6"/>
      <c r="G175" s="6"/>
      <c r="H175" s="6"/>
    </row>
    <row r="177" customFormat="false" ht="24" hidden="false" customHeight="true" outlineLevel="0" collapsed="false">
      <c r="A177" s="30" t="s">
        <v>93</v>
      </c>
      <c r="B177" s="30"/>
      <c r="C177" s="30"/>
      <c r="D177" s="30"/>
      <c r="E177" s="30"/>
      <c r="F177" s="69"/>
      <c r="G177" s="9"/>
    </row>
    <row r="178" customFormat="false" ht="16.5" hidden="false" customHeight="true" outlineLevel="0" collapsed="false">
      <c r="A178" s="30" t="s">
        <v>94</v>
      </c>
      <c r="B178" s="30"/>
      <c r="C178" s="30"/>
      <c r="D178" s="30"/>
      <c r="E178" s="30"/>
      <c r="F178" s="69"/>
      <c r="G178" s="9"/>
    </row>
    <row r="179" customFormat="false" ht="24" hidden="false" customHeight="true" outlineLevel="0" collapsed="false">
      <c r="A179" s="30" t="s">
        <v>7</v>
      </c>
      <c r="B179" s="30" t="s">
        <v>95</v>
      </c>
      <c r="C179" s="30" t="s">
        <v>96</v>
      </c>
      <c r="D179" s="70" t="s">
        <v>97</v>
      </c>
      <c r="E179" s="70"/>
      <c r="F179" s="69"/>
      <c r="G179" s="9"/>
    </row>
    <row r="180" customFormat="false" ht="31.5" hidden="false" customHeight="true" outlineLevel="0" collapsed="false">
      <c r="A180" s="30"/>
      <c r="B180" s="30"/>
      <c r="C180" s="30"/>
      <c r="D180" s="30" t="s">
        <v>98</v>
      </c>
      <c r="E180" s="30" t="s">
        <v>99</v>
      </c>
      <c r="F180" s="69"/>
      <c r="G180" s="9"/>
    </row>
    <row r="181" customFormat="false" ht="24" hidden="false" customHeight="true" outlineLevel="0" collapsed="false">
      <c r="A181" s="71" t="s">
        <v>100</v>
      </c>
      <c r="B181" s="72" t="n">
        <v>1</v>
      </c>
      <c r="C181" s="73" t="n">
        <v>30</v>
      </c>
      <c r="D181" s="74" t="n">
        <v>0.5</v>
      </c>
      <c r="E181" s="75" t="n">
        <f aca="false">(B181*C181)*D181</f>
        <v>15</v>
      </c>
      <c r="F181" s="76"/>
      <c r="G181" s="77"/>
    </row>
    <row r="182" customFormat="false" ht="24" hidden="false" customHeight="true" outlineLevel="0" collapsed="false">
      <c r="A182" s="59" t="s">
        <v>101</v>
      </c>
      <c r="B182" s="78" t="n">
        <v>1</v>
      </c>
      <c r="C182" s="79" t="n">
        <v>1</v>
      </c>
      <c r="D182" s="80" t="n">
        <v>1</v>
      </c>
      <c r="E182" s="81" t="n">
        <f aca="false">(B182*C182)*D182</f>
        <v>1</v>
      </c>
      <c r="F182" s="76"/>
      <c r="G182" s="77"/>
    </row>
    <row r="183" customFormat="false" ht="24" hidden="false" customHeight="true" outlineLevel="0" collapsed="false">
      <c r="A183" s="59" t="s">
        <v>102</v>
      </c>
      <c r="B183" s="78" t="n">
        <v>0.5</v>
      </c>
      <c r="C183" s="79" t="n">
        <v>5</v>
      </c>
      <c r="D183" s="80" t="n">
        <v>0.5</v>
      </c>
      <c r="E183" s="81" t="n">
        <v>1.25</v>
      </c>
      <c r="F183" s="76"/>
      <c r="G183" s="77"/>
    </row>
    <row r="184" customFormat="false" ht="24" hidden="false" customHeight="true" outlineLevel="0" collapsed="false">
      <c r="A184" s="59" t="s">
        <v>103</v>
      </c>
      <c r="B184" s="78" t="n">
        <v>0.0922</v>
      </c>
      <c r="C184" s="79" t="n">
        <v>15</v>
      </c>
      <c r="D184" s="80" t="n">
        <v>0.5</v>
      </c>
      <c r="E184" s="81" t="n">
        <f aca="false">(B184*C184)*D184</f>
        <v>0.6915</v>
      </c>
      <c r="F184" s="76"/>
      <c r="G184" s="77"/>
    </row>
    <row r="185" customFormat="false" ht="24" hidden="false" customHeight="true" outlineLevel="0" collapsed="false">
      <c r="A185" s="59" t="s">
        <v>104</v>
      </c>
      <c r="B185" s="78" t="n">
        <v>1</v>
      </c>
      <c r="C185" s="79" t="n">
        <v>5</v>
      </c>
      <c r="D185" s="80" t="n">
        <v>0.5</v>
      </c>
      <c r="E185" s="81" t="n">
        <f aca="false">(B185*C185)*D185</f>
        <v>2.5</v>
      </c>
      <c r="F185" s="76"/>
      <c r="G185" s="77"/>
    </row>
    <row r="186" customFormat="false" ht="24" hidden="false" customHeight="true" outlineLevel="0" collapsed="false">
      <c r="A186" s="59" t="s">
        <v>105</v>
      </c>
      <c r="B186" s="78" t="n">
        <v>0.1344</v>
      </c>
      <c r="C186" s="79" t="n">
        <v>2</v>
      </c>
      <c r="D186" s="80" t="n">
        <v>1</v>
      </c>
      <c r="E186" s="81" t="n">
        <f aca="false">(B186*C186)*D186</f>
        <v>0.2688</v>
      </c>
      <c r="F186" s="76"/>
      <c r="G186" s="77"/>
    </row>
    <row r="187" customFormat="false" ht="24" hidden="false" customHeight="true" outlineLevel="0" collapsed="false">
      <c r="A187" s="59" t="s">
        <v>106</v>
      </c>
      <c r="B187" s="78" t="n">
        <v>0.0305</v>
      </c>
      <c r="C187" s="79" t="n">
        <v>2</v>
      </c>
      <c r="D187" s="80" t="n">
        <v>0.5</v>
      </c>
      <c r="E187" s="81" t="n">
        <f aca="false">(B187*C187)*D187</f>
        <v>0.0305</v>
      </c>
      <c r="F187" s="76"/>
      <c r="G187" s="77"/>
    </row>
    <row r="188" customFormat="false" ht="24" hidden="false" customHeight="true" outlineLevel="0" collapsed="false">
      <c r="A188" s="59" t="s">
        <v>107</v>
      </c>
      <c r="B188" s="78" t="n">
        <v>0.0118</v>
      </c>
      <c r="C188" s="79" t="n">
        <v>3</v>
      </c>
      <c r="D188" s="80" t="n">
        <v>0.5</v>
      </c>
      <c r="E188" s="81" t="n">
        <f aca="false">(B188*C188)*D188</f>
        <v>0.0177</v>
      </c>
      <c r="F188" s="76"/>
      <c r="G188" s="77"/>
    </row>
    <row r="189" customFormat="false" ht="24" hidden="false" customHeight="true" outlineLevel="0" collapsed="false">
      <c r="A189" s="59" t="s">
        <v>108</v>
      </c>
      <c r="B189" s="78" t="n">
        <v>0.02</v>
      </c>
      <c r="C189" s="79" t="n">
        <v>1</v>
      </c>
      <c r="D189" s="80" t="n">
        <v>1</v>
      </c>
      <c r="E189" s="81" t="n">
        <f aca="false">(B189*C189)*D189</f>
        <v>0.02</v>
      </c>
      <c r="F189" s="76"/>
      <c r="G189" s="77"/>
    </row>
    <row r="190" customFormat="false" ht="24" hidden="false" customHeight="true" outlineLevel="0" collapsed="false">
      <c r="A190" s="59" t="s">
        <v>109</v>
      </c>
      <c r="B190" s="78" t="n">
        <v>0.004</v>
      </c>
      <c r="C190" s="79" t="n">
        <v>1</v>
      </c>
      <c r="D190" s="80" t="n">
        <v>1</v>
      </c>
      <c r="E190" s="81" t="n">
        <f aca="false">(B190*C190)*D190</f>
        <v>0.004</v>
      </c>
      <c r="F190" s="76"/>
      <c r="G190" s="77"/>
    </row>
    <row r="191" customFormat="false" ht="24" hidden="false" customHeight="true" outlineLevel="0" collapsed="false">
      <c r="A191" s="59" t="s">
        <v>110</v>
      </c>
      <c r="B191" s="78" t="n">
        <v>0.0325</v>
      </c>
      <c r="C191" s="79" t="n">
        <v>20</v>
      </c>
      <c r="D191" s="80" t="n">
        <v>0.5</v>
      </c>
      <c r="E191" s="81" t="n">
        <f aca="false">(B191*C191)*D191</f>
        <v>0.325</v>
      </c>
      <c r="F191" s="76"/>
      <c r="G191" s="77"/>
    </row>
    <row r="192" customFormat="false" ht="24" hidden="false" customHeight="true" outlineLevel="0" collapsed="false">
      <c r="A192" s="59" t="s">
        <v>111</v>
      </c>
      <c r="B192" s="78" t="n">
        <v>0.0028</v>
      </c>
      <c r="C192" s="79" t="n">
        <v>180</v>
      </c>
      <c r="D192" s="80" t="n">
        <v>0.5</v>
      </c>
      <c r="E192" s="81" t="n">
        <f aca="false">(B192*C192)*D192</f>
        <v>0.252</v>
      </c>
      <c r="F192" s="76"/>
      <c r="G192" s="77"/>
    </row>
    <row r="193" customFormat="false" ht="24" hidden="false" customHeight="true" outlineLevel="0" collapsed="false">
      <c r="A193" s="82" t="s">
        <v>112</v>
      </c>
      <c r="B193" s="83" t="n">
        <v>0.0002</v>
      </c>
      <c r="C193" s="84" t="n">
        <v>6</v>
      </c>
      <c r="D193" s="85" t="n">
        <v>1</v>
      </c>
      <c r="E193" s="86" t="n">
        <f aca="false">(B193*C193)*D193</f>
        <v>0.0012</v>
      </c>
      <c r="F193" s="76"/>
      <c r="G193" s="77"/>
    </row>
    <row r="194" customFormat="false" ht="16.5" hidden="false" customHeight="false" outlineLevel="0" collapsed="false"/>
    <row r="195" customFormat="false" ht="27" hidden="false" customHeight="true" outlineLevel="0" collapsed="false">
      <c r="A195" s="30" t="s">
        <v>113</v>
      </c>
      <c r="B195" s="30"/>
      <c r="C195" s="30"/>
      <c r="D195" s="69"/>
    </row>
    <row r="196" customFormat="false" ht="24" hidden="false" customHeight="true" outlineLevel="0" collapsed="false">
      <c r="A196" s="87" t="s">
        <v>114</v>
      </c>
      <c r="B196" s="30" t="s">
        <v>115</v>
      </c>
      <c r="C196" s="30"/>
      <c r="D196" s="69"/>
    </row>
    <row r="197" customFormat="false" ht="26.25" hidden="false" customHeight="true" outlineLevel="0" collapsed="false">
      <c r="A197" s="87"/>
      <c r="B197" s="88" t="s">
        <v>116</v>
      </c>
      <c r="C197" s="24" t="s">
        <v>117</v>
      </c>
      <c r="D197" s="89"/>
    </row>
    <row r="198" customFormat="false" ht="24" hidden="false" customHeight="true" outlineLevel="0" collapsed="false">
      <c r="A198" s="71" t="s">
        <v>100</v>
      </c>
      <c r="B198" s="72" t="n">
        <f aca="false">E181</f>
        <v>15</v>
      </c>
      <c r="C198" s="72" t="n">
        <f aca="false">E181</f>
        <v>15</v>
      </c>
      <c r="D198" s="90"/>
    </row>
    <row r="199" customFormat="false" ht="24" hidden="false" customHeight="true" outlineLevel="0" collapsed="false">
      <c r="A199" s="59" t="s">
        <v>101</v>
      </c>
      <c r="B199" s="78" t="n">
        <f aca="false">E182</f>
        <v>1</v>
      </c>
      <c r="C199" s="78" t="n">
        <f aca="false">E182</f>
        <v>1</v>
      </c>
      <c r="D199" s="90"/>
    </row>
    <row r="200" customFormat="false" ht="24" hidden="false" customHeight="true" outlineLevel="0" collapsed="false">
      <c r="A200" s="59" t="s">
        <v>102</v>
      </c>
      <c r="B200" s="78" t="n">
        <v>1.25</v>
      </c>
      <c r="C200" s="78" t="n">
        <v>1.25</v>
      </c>
      <c r="D200" s="90"/>
    </row>
    <row r="201" customFormat="false" ht="24" hidden="false" customHeight="true" outlineLevel="0" collapsed="false">
      <c r="A201" s="59" t="s">
        <v>103</v>
      </c>
      <c r="B201" s="78" t="n">
        <f aca="false">E184</f>
        <v>0.6915</v>
      </c>
      <c r="C201" s="78" t="n">
        <f aca="false">E184</f>
        <v>0.6915</v>
      </c>
      <c r="D201" s="90"/>
    </row>
    <row r="202" customFormat="false" ht="24" hidden="false" customHeight="true" outlineLevel="0" collapsed="false">
      <c r="A202" s="59" t="s">
        <v>104</v>
      </c>
      <c r="B202" s="78" t="n">
        <f aca="false">E185</f>
        <v>2.5</v>
      </c>
      <c r="C202" s="78" t="n">
        <f aca="false">E185</f>
        <v>2.5</v>
      </c>
      <c r="D202" s="90"/>
    </row>
    <row r="203" customFormat="false" ht="24" hidden="false" customHeight="true" outlineLevel="0" collapsed="false">
      <c r="A203" s="59" t="s">
        <v>105</v>
      </c>
      <c r="B203" s="78" t="n">
        <f aca="false">E186</f>
        <v>0.2688</v>
      </c>
      <c r="C203" s="78" t="n">
        <f aca="false">E186</f>
        <v>0.2688</v>
      </c>
      <c r="D203" s="90"/>
    </row>
    <row r="204" customFormat="false" ht="24" hidden="false" customHeight="true" outlineLevel="0" collapsed="false">
      <c r="A204" s="59" t="s">
        <v>106</v>
      </c>
      <c r="B204" s="78" t="n">
        <f aca="false">E187</f>
        <v>0.0305</v>
      </c>
      <c r="C204" s="78" t="n">
        <f aca="false">E187</f>
        <v>0.0305</v>
      </c>
      <c r="D204" s="90"/>
    </row>
    <row r="205" customFormat="false" ht="24" hidden="false" customHeight="true" outlineLevel="0" collapsed="false">
      <c r="A205" s="59" t="s">
        <v>107</v>
      </c>
      <c r="B205" s="78" t="n">
        <f aca="false">E188</f>
        <v>0.0177</v>
      </c>
      <c r="C205" s="78" t="n">
        <f aca="false">E188</f>
        <v>0.0177</v>
      </c>
      <c r="D205" s="90"/>
    </row>
    <row r="206" customFormat="false" ht="24" hidden="false" customHeight="true" outlineLevel="0" collapsed="false">
      <c r="A206" s="59" t="s">
        <v>108</v>
      </c>
      <c r="B206" s="78" t="n">
        <f aca="false">E189</f>
        <v>0.02</v>
      </c>
      <c r="C206" s="78" t="n">
        <f aca="false">E189</f>
        <v>0.02</v>
      </c>
      <c r="D206" s="90"/>
    </row>
    <row r="207" customFormat="false" ht="24" hidden="false" customHeight="true" outlineLevel="0" collapsed="false">
      <c r="A207" s="59" t="s">
        <v>109</v>
      </c>
      <c r="B207" s="78" t="n">
        <f aca="false">E190</f>
        <v>0.004</v>
      </c>
      <c r="C207" s="78" t="n">
        <f aca="false">E190</f>
        <v>0.004</v>
      </c>
      <c r="D207" s="90"/>
    </row>
    <row r="208" customFormat="false" ht="24" hidden="false" customHeight="true" outlineLevel="0" collapsed="false">
      <c r="A208" s="59" t="s">
        <v>110</v>
      </c>
      <c r="B208" s="78" t="n">
        <f aca="false">E191</f>
        <v>0.325</v>
      </c>
      <c r="C208" s="78" t="n">
        <f aca="false">E191</f>
        <v>0.325</v>
      </c>
      <c r="D208" s="90"/>
    </row>
    <row r="209" customFormat="false" ht="24" hidden="false" customHeight="true" outlineLevel="0" collapsed="false">
      <c r="A209" s="59" t="s">
        <v>111</v>
      </c>
      <c r="B209" s="78" t="n">
        <f aca="false">E192</f>
        <v>0.252</v>
      </c>
      <c r="C209" s="78" t="n">
        <f aca="false">E192</f>
        <v>0.252</v>
      </c>
      <c r="D209" s="90"/>
    </row>
    <row r="210" customFormat="false" ht="24" hidden="false" customHeight="true" outlineLevel="0" collapsed="false">
      <c r="A210" s="60" t="s">
        <v>112</v>
      </c>
      <c r="B210" s="91" t="n">
        <f aca="false">E193</f>
        <v>0.0012</v>
      </c>
      <c r="C210" s="91" t="n">
        <f aca="false">E193</f>
        <v>0.0012</v>
      </c>
      <c r="D210" s="90"/>
    </row>
    <row r="211" customFormat="false" ht="24" hidden="false" customHeight="true" outlineLevel="0" collapsed="false">
      <c r="A211" s="88" t="s">
        <v>118</v>
      </c>
      <c r="B211" s="92" t="n">
        <f aca="false">SUM(B198:B210)</f>
        <v>21.3607</v>
      </c>
      <c r="C211" s="92" t="n">
        <f aca="false">SUM(C198:C210)</f>
        <v>21.3607</v>
      </c>
      <c r="D211" s="93"/>
      <c r="H211" s="47"/>
    </row>
    <row r="212" customFormat="false" ht="24" hidden="false" customHeight="true" outlineLevel="0" collapsed="false">
      <c r="A212" s="94"/>
      <c r="B212" s="95"/>
      <c r="C212" s="95"/>
      <c r="D212" s="96"/>
      <c r="H212" s="47"/>
    </row>
    <row r="213" customFormat="false" ht="24" hidden="false" customHeight="true" outlineLevel="0" collapsed="false">
      <c r="A213" s="8" t="s">
        <v>119</v>
      </c>
      <c r="B213" s="8"/>
      <c r="C213" s="8"/>
      <c r="D213" s="8"/>
      <c r="E213" s="8"/>
      <c r="F213" s="9"/>
      <c r="G213" s="9"/>
      <c r="H213" s="9"/>
    </row>
    <row r="215" customFormat="false" ht="24" hidden="false" customHeight="true" outlineLevel="0" collapsed="false">
      <c r="A215" s="10" t="s">
        <v>120</v>
      </c>
      <c r="B215" s="10"/>
      <c r="C215" s="10"/>
      <c r="D215" s="10"/>
    </row>
    <row r="216" customFormat="false" ht="24" hidden="false" customHeight="true" outlineLevel="0" collapsed="false">
      <c r="A216" s="32" t="s">
        <v>7</v>
      </c>
      <c r="B216" s="33" t="s">
        <v>8</v>
      </c>
      <c r="C216" s="33" t="s">
        <v>121</v>
      </c>
      <c r="D216" s="35" t="s">
        <v>122</v>
      </c>
    </row>
    <row r="217" customFormat="false" ht="24" hidden="false" customHeight="true" outlineLevel="0" collapsed="false">
      <c r="A217" s="16" t="s">
        <v>4</v>
      </c>
      <c r="B217" s="17" t="n">
        <f aca="false">E23+E115+E172</f>
        <v>4342.83986335291</v>
      </c>
      <c r="C217" s="48" t="n">
        <v>30</v>
      </c>
      <c r="D217" s="19" t="n">
        <f aca="false">B217/C217</f>
        <v>144.76132877843</v>
      </c>
    </row>
    <row r="219" customFormat="false" ht="24" hidden="false" customHeight="true" outlineLevel="0" collapsed="false">
      <c r="A219" s="30" t="s">
        <v>119</v>
      </c>
      <c r="B219" s="30"/>
      <c r="C219" s="30"/>
      <c r="D219" s="30"/>
      <c r="E219" s="30"/>
    </row>
    <row r="220" customFormat="false" ht="33.75" hidden="false" customHeight="true" outlineLevel="0" collapsed="false">
      <c r="A220" s="32" t="s">
        <v>7</v>
      </c>
      <c r="B220" s="33" t="s">
        <v>122</v>
      </c>
      <c r="C220" s="34" t="s">
        <v>123</v>
      </c>
      <c r="D220" s="33" t="s">
        <v>124</v>
      </c>
      <c r="E220" s="35" t="s">
        <v>125</v>
      </c>
    </row>
    <row r="221" customFormat="false" ht="24" hidden="false" customHeight="true" outlineLevel="0" collapsed="false">
      <c r="A221" s="16" t="s">
        <v>4</v>
      </c>
      <c r="B221" s="17" t="n">
        <f aca="false">D217</f>
        <v>144.76132877843</v>
      </c>
      <c r="C221" s="97" t="n">
        <f aca="false">B211</f>
        <v>21.3607</v>
      </c>
      <c r="D221" s="17" t="n">
        <f aca="false">B221*C221</f>
        <v>3092.20331563742</v>
      </c>
      <c r="E221" s="19" t="n">
        <f aca="false">D221/12</f>
        <v>257.683609636451</v>
      </c>
    </row>
    <row r="224" customFormat="false" ht="24" hidden="false" customHeight="true" outlineLevel="0" collapsed="false">
      <c r="A224" s="5" t="s">
        <v>92</v>
      </c>
      <c r="B224" s="5"/>
      <c r="C224" s="5"/>
      <c r="D224" s="5"/>
      <c r="E224" s="5"/>
      <c r="F224" s="6"/>
      <c r="G224" s="6"/>
      <c r="H224" s="6"/>
    </row>
    <row r="226" customFormat="false" ht="24" hidden="false" customHeight="true" outlineLevel="0" collapsed="false">
      <c r="A226" s="10" t="s">
        <v>92</v>
      </c>
      <c r="B226" s="10"/>
      <c r="C226" s="10"/>
      <c r="D226" s="10"/>
    </row>
    <row r="227" customFormat="false" ht="24" hidden="false" customHeight="true" outlineLevel="0" collapsed="false">
      <c r="A227" s="32" t="s">
        <v>7</v>
      </c>
      <c r="B227" s="33" t="s">
        <v>126</v>
      </c>
      <c r="C227" s="33" t="s">
        <v>127</v>
      </c>
      <c r="D227" s="35" t="s">
        <v>14</v>
      </c>
    </row>
    <row r="228" customFormat="false" ht="24" hidden="false" customHeight="true" outlineLevel="0" collapsed="false">
      <c r="A228" s="16" t="s">
        <v>4</v>
      </c>
      <c r="B228" s="17" t="n">
        <f aca="false">E221</f>
        <v>257.683609636451</v>
      </c>
      <c r="C228" s="98"/>
      <c r="D228" s="19" t="n">
        <f aca="false">B228+C228</f>
        <v>257.683609636451</v>
      </c>
    </row>
    <row r="231" customFormat="false" ht="24" hidden="false" customHeight="true" outlineLevel="0" collapsed="false">
      <c r="A231" s="5" t="s">
        <v>128</v>
      </c>
      <c r="B231" s="5"/>
      <c r="C231" s="5"/>
      <c r="D231" s="5"/>
      <c r="E231" s="5"/>
      <c r="F231" s="6"/>
      <c r="G231" s="6"/>
      <c r="H231" s="6"/>
    </row>
    <row r="232" customFormat="false" ht="24" hidden="false" customHeight="true" outlineLevel="0" collapsed="false">
      <c r="A232" s="47"/>
      <c r="B232" s="47"/>
      <c r="C232" s="47"/>
      <c r="E232" s="47"/>
    </row>
    <row r="233" customFormat="false" ht="24" hidden="false" customHeight="true" outlineLevel="0" collapsed="false">
      <c r="A233" s="99" t="s">
        <v>7</v>
      </c>
      <c r="B233" s="99" t="s">
        <v>8</v>
      </c>
      <c r="C233" s="99" t="s">
        <v>9</v>
      </c>
      <c r="D233" s="99" t="s">
        <v>10</v>
      </c>
      <c r="E233" s="47"/>
    </row>
    <row r="234" customFormat="false" ht="24" hidden="false" customHeight="true" outlineLevel="0" collapsed="false">
      <c r="A234" s="100" t="s">
        <v>4</v>
      </c>
      <c r="B234" s="101" t="n">
        <f aca="false">E23+E115+E172+D228</f>
        <v>4600.52347298936</v>
      </c>
      <c r="C234" s="102" t="n">
        <v>0.0512</v>
      </c>
      <c r="D234" s="103" t="n">
        <f aca="false">B234*C234</f>
        <v>235.546801817055</v>
      </c>
      <c r="E234" s="47"/>
    </row>
    <row r="235" customFormat="false" ht="24" hidden="false" customHeight="true" outlineLevel="0" collapsed="false">
      <c r="A235" s="47"/>
      <c r="B235" s="47"/>
      <c r="C235" s="47"/>
      <c r="D235" s="104"/>
      <c r="E235" s="47"/>
    </row>
    <row r="236" customFormat="false" ht="24" hidden="false" customHeight="true" outlineLevel="0" collapsed="false">
      <c r="A236" s="47"/>
      <c r="B236" s="47"/>
      <c r="C236" s="47"/>
      <c r="D236" s="104"/>
      <c r="E236" s="47"/>
    </row>
    <row r="237" customFormat="false" ht="24" hidden="false" customHeight="true" outlineLevel="0" collapsed="false">
      <c r="A237" s="5" t="s">
        <v>129</v>
      </c>
      <c r="B237" s="5"/>
      <c r="C237" s="5"/>
      <c r="D237" s="5"/>
      <c r="E237" s="5"/>
      <c r="F237" s="6"/>
      <c r="G237" s="6"/>
      <c r="H237" s="6"/>
    </row>
    <row r="238" customFormat="false" ht="24" hidden="false" customHeight="true" outlineLevel="0" collapsed="false">
      <c r="A238" s="105"/>
      <c r="B238" s="105"/>
      <c r="C238" s="105"/>
      <c r="D238" s="105"/>
      <c r="E238" s="105"/>
      <c r="F238" s="105"/>
    </row>
    <row r="239" customFormat="false" ht="49.5" hidden="false" customHeight="true" outlineLevel="0" collapsed="false">
      <c r="A239" s="106" t="s">
        <v>130</v>
      </c>
      <c r="B239" s="106"/>
      <c r="C239" s="31"/>
      <c r="D239" s="31"/>
      <c r="E239" s="31"/>
      <c r="F239" s="31"/>
    </row>
    <row r="240" customFormat="false" ht="24" hidden="false" customHeight="true" outlineLevel="0" collapsed="false">
      <c r="A240" s="107" t="s">
        <v>131</v>
      </c>
      <c r="B240" s="108" t="n">
        <v>0.06</v>
      </c>
      <c r="C240" s="31"/>
      <c r="D240" s="31"/>
      <c r="E240" s="31"/>
      <c r="F240" s="31"/>
    </row>
    <row r="241" customFormat="false" ht="24" hidden="false" customHeight="true" outlineLevel="0" collapsed="false">
      <c r="A241" s="107" t="s">
        <v>132</v>
      </c>
      <c r="B241" s="108" t="n">
        <v>0.0865</v>
      </c>
      <c r="C241" s="31"/>
      <c r="D241" s="31"/>
      <c r="E241" s="31"/>
      <c r="F241" s="31"/>
    </row>
    <row r="242" customFormat="false" ht="24" hidden="false" customHeight="true" outlineLevel="0" collapsed="false">
      <c r="A242" s="109" t="s">
        <v>133</v>
      </c>
      <c r="B242" s="110" t="n">
        <v>0.0679</v>
      </c>
      <c r="C242" s="31"/>
      <c r="D242" s="31"/>
      <c r="E242" s="31"/>
      <c r="F242" s="31"/>
    </row>
    <row r="244" customFormat="false" ht="24" hidden="false" customHeight="true" outlineLevel="0" collapsed="false">
      <c r="A244" s="10" t="s">
        <v>129</v>
      </c>
      <c r="B244" s="10"/>
      <c r="C244" s="10"/>
      <c r="D244" s="10"/>
    </row>
    <row r="245" customFormat="false" ht="24" hidden="false" customHeight="true" outlineLevel="0" collapsed="false">
      <c r="A245" s="32" t="s">
        <v>7</v>
      </c>
      <c r="B245" s="33" t="s">
        <v>8</v>
      </c>
      <c r="C245" s="33" t="s">
        <v>9</v>
      </c>
      <c r="D245" s="35" t="s">
        <v>10</v>
      </c>
    </row>
    <row r="246" customFormat="false" ht="24" hidden="false" customHeight="true" outlineLevel="0" collapsed="false">
      <c r="A246" s="16" t="s">
        <v>4</v>
      </c>
      <c r="B246" s="111" t="n">
        <f aca="false">E23+E115+E172+D228+D234</f>
        <v>4836.07027480642</v>
      </c>
      <c r="C246" s="37" t="n">
        <v>0.2535</v>
      </c>
      <c r="D246" s="19" t="n">
        <f aca="false">B246*C246</f>
        <v>1225.94381466343</v>
      </c>
    </row>
    <row r="248" customFormat="false" ht="24" hidden="false" customHeight="true" outlineLevel="0" collapsed="false">
      <c r="A248" s="5" t="s">
        <v>134</v>
      </c>
      <c r="B248" s="5"/>
      <c r="C248" s="5"/>
      <c r="D248" s="5"/>
      <c r="E248" s="5"/>
      <c r="F248" s="6"/>
      <c r="G248" s="6"/>
      <c r="H248" s="6"/>
    </row>
    <row r="250" customFormat="false" ht="24" hidden="false" customHeight="true" outlineLevel="0" collapsed="false">
      <c r="A250" s="112" t="s">
        <v>135</v>
      </c>
      <c r="B250" s="112"/>
      <c r="C250" s="112"/>
      <c r="D250" s="21"/>
    </row>
    <row r="251" customFormat="false" ht="24" hidden="false" customHeight="true" outlineLevel="0" collapsed="false">
      <c r="A251" s="113" t="s">
        <v>136</v>
      </c>
      <c r="B251" s="114" t="s">
        <v>4</v>
      </c>
      <c r="C251" s="114"/>
      <c r="D251" s="26"/>
    </row>
    <row r="252" customFormat="false" ht="32.1" hidden="false" customHeight="true" outlineLevel="0" collapsed="false">
      <c r="A252" s="71" t="s">
        <v>137</v>
      </c>
      <c r="B252" s="17" t="n">
        <f aca="false">E23</f>
        <v>2322.788</v>
      </c>
      <c r="C252" s="17"/>
      <c r="D252" s="115"/>
    </row>
    <row r="253" customFormat="false" ht="32.1" hidden="false" customHeight="true" outlineLevel="0" collapsed="false">
      <c r="A253" s="59" t="s">
        <v>138</v>
      </c>
      <c r="B253" s="103" t="n">
        <f aca="false">E115</f>
        <v>1879.379992</v>
      </c>
      <c r="C253" s="103"/>
      <c r="D253" s="115"/>
    </row>
    <row r="254" customFormat="false" ht="32.1" hidden="false" customHeight="true" outlineLevel="0" collapsed="false">
      <c r="A254" s="59" t="s">
        <v>139</v>
      </c>
      <c r="B254" s="103" t="n">
        <f aca="false">E172</f>
        <v>140.671871352911</v>
      </c>
      <c r="C254" s="103"/>
      <c r="D254" s="115"/>
    </row>
    <row r="255" customFormat="false" ht="32.1" hidden="false" customHeight="true" outlineLevel="0" collapsed="false">
      <c r="A255" s="59" t="s">
        <v>140</v>
      </c>
      <c r="B255" s="103" t="n">
        <f aca="false">D228</f>
        <v>257.683609636451</v>
      </c>
      <c r="C255" s="103"/>
      <c r="D255" s="115"/>
    </row>
    <row r="256" customFormat="false" ht="32.1" hidden="false" customHeight="true" outlineLevel="0" collapsed="false">
      <c r="A256" s="59" t="s">
        <v>141</v>
      </c>
      <c r="B256" s="103" t="n">
        <f aca="false">D234</f>
        <v>235.546801817055</v>
      </c>
      <c r="C256" s="103"/>
      <c r="D256" s="115"/>
    </row>
    <row r="257" customFormat="false" ht="32.1" hidden="false" customHeight="true" outlineLevel="0" collapsed="false">
      <c r="A257" s="59" t="s">
        <v>142</v>
      </c>
      <c r="B257" s="103" t="n">
        <f aca="false">D246</f>
        <v>1225.94381466343</v>
      </c>
      <c r="C257" s="103"/>
      <c r="D257" s="115"/>
    </row>
    <row r="258" customFormat="false" ht="32.1" hidden="false" customHeight="true" outlineLevel="0" collapsed="false">
      <c r="A258" s="116" t="s">
        <v>143</v>
      </c>
      <c r="B258" s="117" t="n">
        <f aca="false">SUM(B252:B257)</f>
        <v>6062.01408946985</v>
      </c>
      <c r="C258" s="117"/>
      <c r="D258" s="118"/>
    </row>
    <row r="259" customFormat="false" ht="32.1" hidden="false" customHeight="true" outlineLevel="0" collapsed="false">
      <c r="A259" s="88" t="s">
        <v>144</v>
      </c>
      <c r="B259" s="119" t="n">
        <f aca="false">B258*1</f>
        <v>6062.01408946985</v>
      </c>
      <c r="C259" s="119"/>
      <c r="D259" s="28"/>
    </row>
    <row r="260" customFormat="false" ht="24" hidden="false" customHeight="true" outlineLevel="0" collapsed="false">
      <c r="A260" s="120"/>
    </row>
    <row r="261" customFormat="false" ht="24" hidden="false" customHeight="true" outlineLevel="0" collapsed="false">
      <c r="A261" s="120"/>
    </row>
    <row r="262" customFormat="false" ht="24" hidden="false" customHeight="true" outlineLevel="0" collapsed="false">
      <c r="A262" s="120"/>
    </row>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83">
    <mergeCell ref="A1:E1"/>
    <mergeCell ref="A2:E2"/>
    <mergeCell ref="A3:H3"/>
    <mergeCell ref="A5:E5"/>
    <mergeCell ref="A6:H6"/>
    <mergeCell ref="A7:E7"/>
    <mergeCell ref="A9:B9"/>
    <mergeCell ref="A12:E12"/>
    <mergeCell ref="A13:H13"/>
    <mergeCell ref="A14:D14"/>
    <mergeCell ref="A19:E19"/>
    <mergeCell ref="A20:H20"/>
    <mergeCell ref="A21:E21"/>
    <mergeCell ref="A26:E26"/>
    <mergeCell ref="A28:E28"/>
    <mergeCell ref="A30:D30"/>
    <mergeCell ref="A34:D34"/>
    <mergeCell ref="A38:E38"/>
    <mergeCell ref="A42:E42"/>
    <mergeCell ref="A46:E46"/>
    <mergeCell ref="A48:B48"/>
    <mergeCell ref="A60:D60"/>
    <mergeCell ref="A64:D64"/>
    <mergeCell ref="A68:D68"/>
    <mergeCell ref="A72:E72"/>
    <mergeCell ref="A73:H73"/>
    <mergeCell ref="A74:E74"/>
    <mergeCell ref="A76:E76"/>
    <mergeCell ref="A80:E80"/>
    <mergeCell ref="A84:D84"/>
    <mergeCell ref="A88:D88"/>
    <mergeCell ref="A90:D90"/>
    <mergeCell ref="A94:D94"/>
    <mergeCell ref="A98:D98"/>
    <mergeCell ref="A102:D102"/>
    <mergeCell ref="A106:E106"/>
    <mergeCell ref="A111:E111"/>
    <mergeCell ref="A113:E113"/>
    <mergeCell ref="A118:E118"/>
    <mergeCell ref="A120:B120"/>
    <mergeCell ref="A129:E129"/>
    <mergeCell ref="A131:D131"/>
    <mergeCell ref="A135:D135"/>
    <mergeCell ref="A139:D139"/>
    <mergeCell ref="A143:E143"/>
    <mergeCell ref="A145:D145"/>
    <mergeCell ref="A149:D149"/>
    <mergeCell ref="A153:D153"/>
    <mergeCell ref="A157:E157"/>
    <mergeCell ref="A159:E159"/>
    <mergeCell ref="A163:D163"/>
    <mergeCell ref="A168:E168"/>
    <mergeCell ref="A170:E170"/>
    <mergeCell ref="A175:E175"/>
    <mergeCell ref="A177:E177"/>
    <mergeCell ref="A178:E178"/>
    <mergeCell ref="A179:A180"/>
    <mergeCell ref="B179:B180"/>
    <mergeCell ref="C179:C180"/>
    <mergeCell ref="D179:E179"/>
    <mergeCell ref="A195:C195"/>
    <mergeCell ref="A196:A197"/>
    <mergeCell ref="B196:C196"/>
    <mergeCell ref="A213:E213"/>
    <mergeCell ref="A215:D215"/>
    <mergeCell ref="A219:E219"/>
    <mergeCell ref="A224:E224"/>
    <mergeCell ref="A226:D226"/>
    <mergeCell ref="A231:E231"/>
    <mergeCell ref="A237:E237"/>
    <mergeCell ref="A239:B239"/>
    <mergeCell ref="A244:D244"/>
    <mergeCell ref="A248:E248"/>
    <mergeCell ref="A250:C250"/>
    <mergeCell ref="B251:C251"/>
    <mergeCell ref="B252:C252"/>
    <mergeCell ref="B253:C253"/>
    <mergeCell ref="B254:C254"/>
    <mergeCell ref="B255:C255"/>
    <mergeCell ref="B256:C256"/>
    <mergeCell ref="B257:C257"/>
    <mergeCell ref="B258:C258"/>
    <mergeCell ref="B259:C259"/>
  </mergeCells>
  <printOptions headings="false" gridLines="false" gridLinesSet="true" horizontalCentered="false" verticalCentered="false"/>
  <pageMargins left="0.511805555555555" right="0.511805555555555" top="0.7875" bottom="0.945138888888889" header="0.511805555555555" footer="0.7875"/>
  <pageSetup paperSize="9" scale="65" firstPageNumber="0" fitToWidth="1" fitToHeight="1" pageOrder="downThenOver" orientation="portrait" blackAndWhite="false" draft="false" cellComments="none" useFirstPageNumber="false" horizontalDpi="300" verticalDpi="300" copies="1"/>
  <headerFooter differentFirst="false" differentOddEven="false">
    <oddHeader/>
    <oddFooter>&amp;C&amp;"Times New Roman,Regular"&amp;12Página &amp;P de &amp;N</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false"/>
  </sheetPr>
  <dimension ref="A1:J1048576"/>
  <sheetViews>
    <sheetView showFormulas="false" showGridLines="true" showRowColHeaders="true" showZeros="true" rightToLeft="false" tabSelected="true" showOutlineSymbols="true" defaultGridColor="true" view="normal" topLeftCell="A1" colorId="64" zoomScale="85" zoomScaleNormal="85" zoomScalePageLayoutView="100" workbookViewId="0">
      <selection pane="topLeft" activeCell="A152" activeCellId="0" sqref="A152"/>
    </sheetView>
  </sheetViews>
  <sheetFormatPr defaultColWidth="9.14453125" defaultRowHeight="15" zeroHeight="false" outlineLevelRow="0" outlineLevelCol="0"/>
  <cols>
    <col collapsed="false" customWidth="true" hidden="false" outlineLevel="0" max="1" min="1" style="121" width="10.28"/>
    <col collapsed="false" customWidth="true" hidden="false" outlineLevel="0" max="2" min="2" style="121" width="66.43"/>
    <col collapsed="false" customWidth="true" hidden="false" outlineLevel="0" max="3" min="3" style="121" width="21.57"/>
    <col collapsed="false" customWidth="true" hidden="false" outlineLevel="0" max="4" min="4" style="121" width="33.57"/>
    <col collapsed="false" customWidth="true" hidden="false" outlineLevel="0" max="5" min="5" style="121" width="14"/>
    <col collapsed="false" customWidth="true" hidden="false" outlineLevel="0" max="6" min="6" style="121" width="17.71"/>
    <col collapsed="false" customWidth="true" hidden="false" outlineLevel="0" max="7" min="7" style="121" width="15.14"/>
    <col collapsed="false" customWidth="false" hidden="false" outlineLevel="0" max="1024" min="8" style="121" width="9.14"/>
  </cols>
  <sheetData>
    <row r="1" customFormat="false" ht="15" hidden="false" customHeight="false" outlineLevel="0" collapsed="false">
      <c r="A1" s="122" t="s">
        <v>0</v>
      </c>
      <c r="B1" s="122"/>
      <c r="C1" s="122"/>
      <c r="D1" s="122"/>
    </row>
    <row r="2" customFormat="false" ht="15" hidden="false" customHeight="false" outlineLevel="0" collapsed="false">
      <c r="A2" s="122" t="s">
        <v>145</v>
      </c>
      <c r="B2" s="122"/>
      <c r="C2" s="122"/>
      <c r="D2" s="122"/>
    </row>
    <row r="3" customFormat="false" ht="15" hidden="false" customHeight="false" outlineLevel="0" collapsed="false">
      <c r="A3" s="123" t="s">
        <v>146</v>
      </c>
      <c r="B3" s="123"/>
      <c r="C3" s="123"/>
      <c r="D3" s="123"/>
    </row>
    <row r="4" customFormat="false" ht="15" hidden="false" customHeight="false" outlineLevel="0" collapsed="false">
      <c r="A4" s="124"/>
      <c r="B4" s="125"/>
      <c r="C4" s="124"/>
      <c r="D4" s="124"/>
    </row>
    <row r="5" customFormat="false" ht="15" hidden="false" customHeight="false" outlineLevel="0" collapsed="false">
      <c r="A5" s="124"/>
      <c r="B5" s="125" t="s">
        <v>147</v>
      </c>
      <c r="C5" s="124"/>
      <c r="D5" s="124"/>
    </row>
    <row r="6" customFormat="false" ht="15" hidden="false" customHeight="false" outlineLevel="0" collapsed="false">
      <c r="A6" s="124"/>
      <c r="B6" s="126"/>
      <c r="C6" s="124"/>
      <c r="D6" s="124"/>
    </row>
    <row r="7" customFormat="false" ht="15" hidden="false" customHeight="false" outlineLevel="0" collapsed="false">
      <c r="A7" s="124"/>
      <c r="B7" s="127" t="s">
        <v>148</v>
      </c>
      <c r="C7" s="124"/>
      <c r="D7" s="124"/>
    </row>
    <row r="8" customFormat="false" ht="15" hidden="false" customHeight="false" outlineLevel="0" collapsed="false">
      <c r="A8" s="124"/>
      <c r="B8" s="127" t="s">
        <v>149</v>
      </c>
      <c r="C8" s="124"/>
      <c r="D8" s="124"/>
    </row>
    <row r="9" customFormat="false" ht="15" hidden="false" customHeight="false" outlineLevel="0" collapsed="false">
      <c r="B9" s="127" t="s">
        <v>150</v>
      </c>
    </row>
    <row r="10" customFormat="false" ht="15" hidden="false" customHeight="false" outlineLevel="0" collapsed="false">
      <c r="B10" s="128"/>
    </row>
    <row r="11" customFormat="false" ht="15" hidden="false" customHeight="false" outlineLevel="0" collapsed="false">
      <c r="B11" s="128"/>
    </row>
    <row r="12" customFormat="false" ht="15" hidden="false" customHeight="false" outlineLevel="0" collapsed="false">
      <c r="A12" s="129" t="s">
        <v>151</v>
      </c>
      <c r="B12" s="129"/>
      <c r="C12" s="129"/>
      <c r="D12" s="130"/>
    </row>
    <row r="13" customFormat="false" ht="15" hidden="false" customHeight="false" outlineLevel="0" collapsed="false">
      <c r="B13" s="131"/>
    </row>
    <row r="14" customFormat="false" ht="15" hidden="false" customHeight="false" outlineLevel="0" collapsed="false">
      <c r="A14" s="132" t="s">
        <v>152</v>
      </c>
      <c r="B14" s="133" t="s">
        <v>153</v>
      </c>
      <c r="C14" s="134" t="s">
        <v>154</v>
      </c>
    </row>
    <row r="15" customFormat="false" ht="15" hidden="false" customHeight="false" outlineLevel="0" collapsed="false">
      <c r="A15" s="132" t="s">
        <v>155</v>
      </c>
      <c r="B15" s="133" t="s">
        <v>156</v>
      </c>
      <c r="C15" s="135" t="s">
        <v>157</v>
      </c>
    </row>
    <row r="16" customFormat="false" ht="28.35" hidden="false" customHeight="false" outlineLevel="0" collapsed="false">
      <c r="A16" s="132" t="s">
        <v>158</v>
      </c>
      <c r="B16" s="136" t="s">
        <v>159</v>
      </c>
      <c r="C16" s="137" t="s">
        <v>160</v>
      </c>
    </row>
    <row r="17" customFormat="false" ht="15" hidden="false" customHeight="false" outlineLevel="0" collapsed="false">
      <c r="A17" s="132" t="s">
        <v>161</v>
      </c>
      <c r="B17" s="133" t="s">
        <v>162</v>
      </c>
      <c r="C17" s="138" t="n">
        <v>12</v>
      </c>
    </row>
    <row r="18" customFormat="false" ht="15" hidden="false" customHeight="false" outlineLevel="0" collapsed="false">
      <c r="A18" s="139"/>
      <c r="B18" s="128"/>
    </row>
    <row r="19" customFormat="false" ht="15" hidden="false" customHeight="false" outlineLevel="0" collapsed="false">
      <c r="A19" s="140" t="s">
        <v>163</v>
      </c>
      <c r="B19" s="140"/>
      <c r="C19" s="140"/>
      <c r="D19" s="140"/>
    </row>
    <row r="20" customFormat="false" ht="15" hidden="false" customHeight="false" outlineLevel="0" collapsed="false">
      <c r="A20" s="141"/>
      <c r="B20" s="131"/>
    </row>
    <row r="21" customFormat="false" ht="60" hidden="false" customHeight="false" outlineLevel="0" collapsed="false">
      <c r="A21" s="142" t="s">
        <v>164</v>
      </c>
      <c r="B21" s="142"/>
      <c r="C21" s="143" t="s">
        <v>165</v>
      </c>
      <c r="D21" s="144" t="s">
        <v>166</v>
      </c>
    </row>
    <row r="22" customFormat="false" ht="14" hidden="false" customHeight="false" outlineLevel="0" collapsed="false">
      <c r="A22" s="142" t="n">
        <v>1</v>
      </c>
      <c r="B22" s="145" t="s">
        <v>4</v>
      </c>
      <c r="C22" s="143" t="s">
        <v>167</v>
      </c>
      <c r="D22" s="144" t="n">
        <v>1</v>
      </c>
    </row>
    <row r="23" customFormat="false" ht="11.25" hidden="false" customHeight="true" outlineLevel="0" collapsed="false">
      <c r="A23" s="146"/>
      <c r="B23" s="146"/>
      <c r="C23" s="147"/>
      <c r="D23" s="148"/>
    </row>
    <row r="24" customFormat="false" ht="11.25" hidden="false" customHeight="true" outlineLevel="0" collapsed="false">
      <c r="A24" s="146"/>
      <c r="B24" s="146"/>
      <c r="C24" s="147"/>
      <c r="D24" s="148"/>
    </row>
    <row r="25" customFormat="false" ht="15" hidden="false" customHeight="false" outlineLevel="0" collapsed="false">
      <c r="A25" s="140" t="s">
        <v>168</v>
      </c>
      <c r="B25" s="140"/>
      <c r="C25" s="140"/>
    </row>
    <row r="26" customFormat="false" ht="15" hidden="false" customHeight="false" outlineLevel="0" collapsed="false">
      <c r="A26" s="140" t="s">
        <v>169</v>
      </c>
      <c r="B26" s="140"/>
      <c r="C26" s="140"/>
    </row>
    <row r="27" customFormat="false" ht="15" hidden="false" customHeight="false" outlineLevel="0" collapsed="false">
      <c r="A27" s="140" t="s">
        <v>170</v>
      </c>
      <c r="B27" s="140"/>
      <c r="C27" s="140"/>
    </row>
    <row r="28" customFormat="false" ht="15" hidden="false" customHeight="false" outlineLevel="0" collapsed="false">
      <c r="A28" s="139"/>
      <c r="B28" s="149"/>
    </row>
    <row r="29" customFormat="false" ht="15" hidden="false" customHeight="false" outlineLevel="0" collapsed="false">
      <c r="A29" s="150" t="s">
        <v>171</v>
      </c>
      <c r="B29" s="150"/>
      <c r="C29" s="150"/>
    </row>
    <row r="30" customFormat="false" ht="15" hidden="false" customHeight="false" outlineLevel="0" collapsed="false">
      <c r="A30" s="131"/>
      <c r="B30" s="131"/>
      <c r="C30" s="131"/>
    </row>
    <row r="31" customFormat="false" ht="30" hidden="false" customHeight="false" outlineLevel="0" collapsed="false">
      <c r="A31" s="151" t="n">
        <v>1</v>
      </c>
      <c r="B31" s="152" t="s">
        <v>172</v>
      </c>
      <c r="C31" s="153" t="s">
        <v>173</v>
      </c>
      <c r="D31" s="154"/>
      <c r="E31" s="155"/>
      <c r="F31" s="155"/>
    </row>
    <row r="32" customFormat="false" ht="15" hidden="false" customHeight="false" outlineLevel="0" collapsed="false">
      <c r="A32" s="151" t="n">
        <v>2</v>
      </c>
      <c r="B32" s="156" t="s">
        <v>174</v>
      </c>
      <c r="C32" s="153" t="s">
        <v>175</v>
      </c>
      <c r="D32" s="154"/>
      <c r="E32" s="155"/>
      <c r="F32" s="155"/>
    </row>
    <row r="33" customFormat="false" ht="15" hidden="false" customHeight="false" outlineLevel="0" collapsed="false">
      <c r="A33" s="151" t="n">
        <v>3</v>
      </c>
      <c r="B33" s="152" t="s">
        <v>176</v>
      </c>
      <c r="C33" s="157" t="n">
        <v>1786.76</v>
      </c>
      <c r="D33" s="154"/>
      <c r="E33" s="155"/>
      <c r="F33" s="155"/>
    </row>
    <row r="34" customFormat="false" ht="15" hidden="false" customHeight="false" outlineLevel="0" collapsed="false">
      <c r="A34" s="151" t="n">
        <v>4</v>
      </c>
      <c r="B34" s="156" t="s">
        <v>177</v>
      </c>
      <c r="C34" s="153" t="s">
        <v>173</v>
      </c>
      <c r="D34" s="154"/>
      <c r="E34" s="155"/>
      <c r="F34" s="155"/>
    </row>
    <row r="35" customFormat="false" ht="15" hidden="false" customHeight="false" outlineLevel="0" collapsed="false">
      <c r="A35" s="151" t="n">
        <v>5</v>
      </c>
      <c r="B35" s="156" t="s">
        <v>178</v>
      </c>
      <c r="C35" s="158" t="n">
        <v>43525</v>
      </c>
      <c r="D35" s="154"/>
      <c r="E35" s="155"/>
      <c r="F35" s="155"/>
    </row>
    <row r="36" customFormat="false" ht="15" hidden="false" customHeight="false" outlineLevel="0" collapsed="false">
      <c r="A36" s="139"/>
      <c r="B36" s="149"/>
    </row>
    <row r="37" customFormat="false" ht="34.5" hidden="false" customHeight="true" outlineLevel="0" collapsed="false">
      <c r="A37" s="159" t="s">
        <v>179</v>
      </c>
      <c r="B37" s="159"/>
      <c r="C37" s="159"/>
    </row>
    <row r="38" customFormat="false" ht="15" hidden="false" customHeight="false" outlineLevel="0" collapsed="false">
      <c r="A38" s="139"/>
      <c r="B38" s="149"/>
    </row>
    <row r="40" customFormat="false" ht="15" hidden="false" customHeight="false" outlineLevel="0" collapsed="false">
      <c r="A40" s="160" t="s">
        <v>180</v>
      </c>
      <c r="B40" s="160"/>
      <c r="C40" s="160"/>
    </row>
    <row r="42" customFormat="false" ht="15" hidden="false" customHeight="false" outlineLevel="0" collapsed="false">
      <c r="A42" s="161" t="n">
        <v>1</v>
      </c>
      <c r="B42" s="162" t="s">
        <v>181</v>
      </c>
      <c r="C42" s="162"/>
      <c r="D42" s="162" t="s">
        <v>182</v>
      </c>
    </row>
    <row r="43" customFormat="false" ht="14.85" hidden="false" customHeight="true" outlineLevel="0" collapsed="false">
      <c r="A43" s="163" t="s">
        <v>152</v>
      </c>
      <c r="B43" s="164" t="s">
        <v>11</v>
      </c>
      <c r="C43" s="164"/>
      <c r="D43" s="165" t="n">
        <f aca="false">'CUSTO POR TRABALHADOR'!B10</f>
        <v>1786.76</v>
      </c>
      <c r="E43" s="166"/>
      <c r="F43" s="167"/>
      <c r="G43" s="155"/>
      <c r="H43" s="155"/>
      <c r="I43" s="155"/>
      <c r="J43" s="155"/>
    </row>
    <row r="44" customFormat="false" ht="15" hidden="false" customHeight="false" outlineLevel="0" collapsed="false">
      <c r="A44" s="163" t="s">
        <v>155</v>
      </c>
      <c r="B44" s="168" t="s">
        <v>183</v>
      </c>
      <c r="C44" s="169" t="n">
        <v>0.3</v>
      </c>
      <c r="D44" s="165" t="n">
        <f aca="false">'CUSTO POR TRABALHADOR'!D16</f>
        <v>536.028</v>
      </c>
      <c r="E44" s="166"/>
      <c r="F44" s="167"/>
      <c r="G44" s="167"/>
      <c r="H44" s="167"/>
      <c r="I44" s="167"/>
      <c r="J44" s="167"/>
    </row>
    <row r="45" customFormat="false" ht="15" hidden="false" customHeight="false" outlineLevel="0" collapsed="false">
      <c r="A45" s="163" t="s">
        <v>158</v>
      </c>
      <c r="B45" s="168" t="s">
        <v>184</v>
      </c>
      <c r="C45" s="169"/>
      <c r="D45" s="165"/>
      <c r="E45" s="166"/>
      <c r="F45" s="167"/>
      <c r="G45" s="167"/>
      <c r="H45" s="167"/>
      <c r="I45" s="167"/>
      <c r="J45" s="167"/>
    </row>
    <row r="46" customFormat="false" ht="15" hidden="false" customHeight="false" outlineLevel="0" collapsed="false">
      <c r="A46" s="163" t="s">
        <v>161</v>
      </c>
      <c r="B46" s="168" t="s">
        <v>13</v>
      </c>
      <c r="C46" s="170"/>
      <c r="D46" s="170"/>
      <c r="E46" s="166"/>
      <c r="F46" s="167"/>
      <c r="G46" s="167"/>
      <c r="H46" s="167"/>
      <c r="I46" s="167"/>
      <c r="J46" s="167"/>
    </row>
    <row r="47" customFormat="false" ht="15" hidden="false" customHeight="false" outlineLevel="0" collapsed="false">
      <c r="A47" s="163" t="s">
        <v>185</v>
      </c>
      <c r="B47" s="168" t="s">
        <v>186</v>
      </c>
      <c r="C47" s="170"/>
      <c r="D47" s="170"/>
      <c r="E47" s="166"/>
      <c r="F47" s="167"/>
      <c r="G47" s="167"/>
      <c r="H47" s="167"/>
      <c r="I47" s="167"/>
      <c r="J47" s="167"/>
    </row>
    <row r="48" customFormat="false" ht="15" hidden="false" customHeight="false" outlineLevel="0" collapsed="false">
      <c r="A48" s="163" t="s">
        <v>187</v>
      </c>
      <c r="B48" s="168" t="s">
        <v>188</v>
      </c>
      <c r="C48" s="170"/>
      <c r="D48" s="170"/>
    </row>
    <row r="49" customFormat="false" ht="15.75" hidden="false" customHeight="true" outlineLevel="0" collapsed="false">
      <c r="A49" s="171" t="s">
        <v>14</v>
      </c>
      <c r="B49" s="171"/>
      <c r="C49" s="171"/>
      <c r="D49" s="172" t="n">
        <f aca="false">D43+D44+D45</f>
        <v>2322.788</v>
      </c>
    </row>
    <row r="50" customFormat="false" ht="15" hidden="false" customHeight="false" outlineLevel="0" collapsed="false">
      <c r="A50" s="148"/>
      <c r="B50" s="148"/>
      <c r="C50" s="173"/>
      <c r="D50" s="173"/>
    </row>
    <row r="51" customFormat="false" ht="15" hidden="false" customHeight="true" outlineLevel="0" collapsed="false">
      <c r="A51" s="174" t="s">
        <v>189</v>
      </c>
      <c r="B51" s="174"/>
      <c r="C51" s="174"/>
      <c r="D51" s="174"/>
    </row>
    <row r="52" customFormat="false" ht="15" hidden="false" customHeight="false" outlineLevel="0" collapsed="false">
      <c r="A52" s="175"/>
      <c r="B52" s="148"/>
      <c r="C52" s="173"/>
      <c r="D52" s="173"/>
    </row>
    <row r="53" customFormat="false" ht="15" hidden="false" customHeight="false" outlineLevel="0" collapsed="false">
      <c r="A53" s="175"/>
      <c r="B53" s="148"/>
      <c r="C53" s="173"/>
      <c r="D53" s="173"/>
    </row>
    <row r="54" customFormat="false" ht="15" hidden="false" customHeight="false" outlineLevel="0" collapsed="false">
      <c r="A54" s="160" t="s">
        <v>190</v>
      </c>
      <c r="B54" s="160"/>
      <c r="C54" s="160"/>
      <c r="D54" s="160"/>
    </row>
    <row r="55" customFormat="false" ht="15" hidden="false" customHeight="false" outlineLevel="0" collapsed="false">
      <c r="A55" s="176"/>
    </row>
    <row r="56" customFormat="false" ht="15" hidden="false" customHeight="false" outlineLevel="0" collapsed="false">
      <c r="A56" s="177" t="s">
        <v>191</v>
      </c>
      <c r="B56" s="177"/>
      <c r="C56" s="177"/>
      <c r="D56" s="177"/>
    </row>
    <row r="58" customFormat="false" ht="30.75" hidden="false" customHeight="true" outlineLevel="0" collapsed="false">
      <c r="A58" s="161" t="s">
        <v>192</v>
      </c>
      <c r="B58" s="161" t="s">
        <v>193</v>
      </c>
      <c r="C58" s="161"/>
      <c r="D58" s="161" t="s">
        <v>182</v>
      </c>
    </row>
    <row r="59" customFormat="false" ht="14.85" hidden="false" customHeight="true" outlineLevel="0" collapsed="false">
      <c r="A59" s="178" t="s">
        <v>152</v>
      </c>
      <c r="B59" s="179" t="s">
        <v>194</v>
      </c>
      <c r="C59" s="179"/>
      <c r="D59" s="180" t="n">
        <f aca="false">'CUSTO POR TRABALHADOR'!D32</f>
        <v>193.565666666667</v>
      </c>
      <c r="E59" s="166"/>
      <c r="F59" s="167"/>
      <c r="G59" s="167"/>
    </row>
    <row r="60" customFormat="false" ht="14.85" hidden="false" customHeight="true" outlineLevel="0" collapsed="false">
      <c r="A60" s="178" t="s">
        <v>155</v>
      </c>
      <c r="B60" s="179" t="s">
        <v>195</v>
      </c>
      <c r="C60" s="179"/>
      <c r="D60" s="180" t="n">
        <f aca="false">'CUSTO POR TRABALHADOR'!D36+'CUSTO POR TRABALHADOR'!E40</f>
        <v>258.087555555556</v>
      </c>
      <c r="E60" s="166"/>
      <c r="F60" s="167"/>
      <c r="G60" s="167"/>
    </row>
    <row r="61" customFormat="false" ht="15.75" hidden="false" customHeight="true" outlineLevel="0" collapsed="false">
      <c r="A61" s="171" t="s">
        <v>14</v>
      </c>
      <c r="B61" s="171"/>
      <c r="C61" s="171"/>
      <c r="D61" s="181" t="n">
        <f aca="false">D59+D60</f>
        <v>451.653222222222</v>
      </c>
    </row>
    <row r="63" customFormat="false" ht="61.55" hidden="false" customHeight="true" outlineLevel="0" collapsed="false">
      <c r="A63" s="182" t="s">
        <v>196</v>
      </c>
      <c r="B63" s="182"/>
      <c r="C63" s="182"/>
      <c r="D63" s="182"/>
    </row>
    <row r="66" customFormat="false" ht="32.25" hidden="false" customHeight="true" outlineLevel="0" collapsed="false">
      <c r="A66" s="183" t="s">
        <v>197</v>
      </c>
      <c r="B66" s="183"/>
      <c r="C66" s="183"/>
      <c r="D66" s="183"/>
    </row>
    <row r="68" customFormat="false" ht="15" hidden="false" customHeight="false" outlineLevel="0" collapsed="false">
      <c r="A68" s="161" t="s">
        <v>198</v>
      </c>
      <c r="B68" s="162" t="s">
        <v>199</v>
      </c>
      <c r="C68" s="162" t="s">
        <v>200</v>
      </c>
      <c r="D68" s="162" t="s">
        <v>182</v>
      </c>
      <c r="E68" s="184"/>
      <c r="F68" s="185"/>
      <c r="G68" s="185"/>
    </row>
    <row r="69" customFormat="false" ht="15" hidden="false" customHeight="false" outlineLevel="0" collapsed="false">
      <c r="A69" s="163" t="s">
        <v>152</v>
      </c>
      <c r="B69" s="168" t="s">
        <v>201</v>
      </c>
      <c r="C69" s="186" t="n">
        <v>0.2</v>
      </c>
      <c r="D69" s="165" t="n">
        <f aca="false">(D49+D61)*C69</f>
        <v>554.888244444445</v>
      </c>
      <c r="E69" s="166"/>
      <c r="F69" s="167"/>
      <c r="G69" s="167"/>
    </row>
    <row r="70" customFormat="false" ht="15" hidden="false" customHeight="false" outlineLevel="0" collapsed="false">
      <c r="A70" s="163" t="s">
        <v>155</v>
      </c>
      <c r="B70" s="168" t="s">
        <v>202</v>
      </c>
      <c r="C70" s="186" t="n">
        <v>0.025</v>
      </c>
      <c r="D70" s="165" t="n">
        <f aca="false">(D49+D61)*C70</f>
        <v>69.3610305555556</v>
      </c>
      <c r="E70" s="166"/>
      <c r="F70" s="167"/>
      <c r="G70" s="167"/>
    </row>
    <row r="71" customFormat="false" ht="15" hidden="false" customHeight="false" outlineLevel="0" collapsed="false">
      <c r="A71" s="163" t="s">
        <v>158</v>
      </c>
      <c r="B71" s="168" t="s">
        <v>203</v>
      </c>
      <c r="C71" s="186" t="n">
        <v>0.03</v>
      </c>
      <c r="D71" s="165" t="n">
        <f aca="false">(D49+D61)*C71</f>
        <v>83.2332366666667</v>
      </c>
      <c r="E71" s="166"/>
      <c r="F71" s="167"/>
      <c r="G71" s="167"/>
    </row>
    <row r="72" customFormat="false" ht="15" hidden="false" customHeight="false" outlineLevel="0" collapsed="false">
      <c r="A72" s="163" t="s">
        <v>161</v>
      </c>
      <c r="B72" s="168" t="s">
        <v>204</v>
      </c>
      <c r="C72" s="186" t="n">
        <v>0.015</v>
      </c>
      <c r="D72" s="165" t="n">
        <f aca="false">(D49+D61)*C72</f>
        <v>41.6166183333333</v>
      </c>
      <c r="E72" s="187"/>
      <c r="F72" s="188"/>
      <c r="G72" s="188"/>
    </row>
    <row r="73" customFormat="false" ht="15" hidden="false" customHeight="false" outlineLevel="0" collapsed="false">
      <c r="A73" s="163" t="s">
        <v>185</v>
      </c>
      <c r="B73" s="168" t="s">
        <v>205</v>
      </c>
      <c r="C73" s="186" t="n">
        <v>0.01</v>
      </c>
      <c r="D73" s="165" t="n">
        <f aca="false">(D49+D61)*C73</f>
        <v>27.7444122222222</v>
      </c>
      <c r="E73" s="187"/>
      <c r="F73" s="188"/>
      <c r="G73" s="188"/>
    </row>
    <row r="74" customFormat="false" ht="15" hidden="false" customHeight="false" outlineLevel="0" collapsed="false">
      <c r="A74" s="163" t="s">
        <v>206</v>
      </c>
      <c r="B74" s="168" t="s">
        <v>33</v>
      </c>
      <c r="C74" s="186" t="n">
        <v>0.006</v>
      </c>
      <c r="D74" s="165" t="n">
        <f aca="false">(D49+D61)*C74</f>
        <v>16.6466473333333</v>
      </c>
      <c r="E74" s="187"/>
      <c r="F74" s="188"/>
      <c r="G74" s="188"/>
    </row>
    <row r="75" customFormat="false" ht="15" hidden="false" customHeight="false" outlineLevel="0" collapsed="false">
      <c r="A75" s="163" t="s">
        <v>187</v>
      </c>
      <c r="B75" s="168" t="s">
        <v>34</v>
      </c>
      <c r="C75" s="186" t="n">
        <v>0.002</v>
      </c>
      <c r="D75" s="165" t="n">
        <f aca="false">(D49+D61)*C75</f>
        <v>5.54888244444445</v>
      </c>
      <c r="E75" s="187"/>
      <c r="F75" s="188"/>
      <c r="G75" s="188"/>
    </row>
    <row r="76" customFormat="false" ht="15" hidden="false" customHeight="false" outlineLevel="0" collapsed="false">
      <c r="A76" s="163" t="s">
        <v>207</v>
      </c>
      <c r="B76" s="168" t="s">
        <v>35</v>
      </c>
      <c r="C76" s="186" t="n">
        <v>0.08</v>
      </c>
      <c r="D76" s="165" t="n">
        <f aca="false">(D49+D61)*C76</f>
        <v>221.955297777778</v>
      </c>
      <c r="E76" s="166"/>
      <c r="F76" s="167"/>
      <c r="G76" s="167"/>
    </row>
    <row r="77" customFormat="false" ht="15.75" hidden="false" customHeight="true" outlineLevel="0" collapsed="false">
      <c r="A77" s="171" t="s">
        <v>208</v>
      </c>
      <c r="B77" s="171"/>
      <c r="C77" s="189" t="n">
        <f aca="false">C69+C70+C71+C72+C73+C74+C75+C76</f>
        <v>0.368</v>
      </c>
      <c r="D77" s="172" t="n">
        <f aca="false">SUM(D69:D76)</f>
        <v>1020.99436977778</v>
      </c>
    </row>
    <row r="78" customFormat="false" ht="15" hidden="false" customHeight="false" outlineLevel="0" collapsed="false">
      <c r="A78" s="148"/>
      <c r="B78" s="148"/>
      <c r="C78" s="190"/>
      <c r="D78" s="173"/>
    </row>
    <row r="79" customFormat="false" ht="56.9" hidden="false" customHeight="true" outlineLevel="0" collapsed="false">
      <c r="A79" s="174" t="s">
        <v>209</v>
      </c>
      <c r="B79" s="174"/>
      <c r="C79" s="174"/>
      <c r="D79" s="174"/>
    </row>
    <row r="80" customFormat="false" ht="15" hidden="false" customHeight="false" outlineLevel="0" collapsed="false">
      <c r="A80" s="148"/>
      <c r="B80" s="148"/>
      <c r="C80" s="190"/>
      <c r="D80" s="173"/>
    </row>
    <row r="81" customFormat="false" ht="156" hidden="false" customHeight="true" outlineLevel="0" collapsed="false">
      <c r="A81" s="191" t="s">
        <v>210</v>
      </c>
      <c r="B81" s="191"/>
      <c r="C81" s="191"/>
      <c r="D81" s="191"/>
    </row>
    <row r="82" customFormat="false" ht="15" hidden="false" customHeight="false" outlineLevel="0" collapsed="false">
      <c r="A82" s="148"/>
      <c r="B82" s="148"/>
      <c r="C82" s="190"/>
      <c r="D82" s="173"/>
    </row>
    <row r="83" customFormat="false" ht="15" hidden="false" customHeight="false" outlineLevel="0" collapsed="false">
      <c r="A83" s="177" t="s">
        <v>211</v>
      </c>
      <c r="B83" s="177"/>
      <c r="C83" s="177"/>
    </row>
    <row r="85" customFormat="false" ht="15.75" hidden="false" customHeight="true" outlineLevel="0" collapsed="false">
      <c r="A85" s="161" t="s">
        <v>212</v>
      </c>
      <c r="B85" s="161" t="s">
        <v>213</v>
      </c>
      <c r="C85" s="161"/>
      <c r="D85" s="161"/>
      <c r="E85" s="162" t="s">
        <v>182</v>
      </c>
    </row>
    <row r="86" customFormat="false" ht="15" hidden="false" customHeight="true" outlineLevel="0" collapsed="false">
      <c r="A86" s="178" t="s">
        <v>152</v>
      </c>
      <c r="B86" s="164" t="s">
        <v>214</v>
      </c>
      <c r="C86" s="164"/>
      <c r="D86" s="164"/>
      <c r="E86" s="165" t="n">
        <f aca="false">D89-D90</f>
        <v>134.6736</v>
      </c>
      <c r="F86" s="166"/>
      <c r="G86" s="167"/>
      <c r="H86" s="192"/>
    </row>
    <row r="87" customFormat="false" ht="15" hidden="false" customHeight="false" outlineLevel="0" collapsed="false">
      <c r="A87" s="178"/>
      <c r="B87" s="193" t="s">
        <v>215</v>
      </c>
      <c r="C87" s="194" t="n">
        <v>4.05</v>
      </c>
      <c r="D87" s="195"/>
      <c r="E87" s="196"/>
    </row>
    <row r="88" customFormat="false" ht="15" hidden="false" customHeight="false" outlineLevel="0" collapsed="false">
      <c r="A88" s="178"/>
      <c r="B88" s="193" t="s">
        <v>216</v>
      </c>
      <c r="C88" s="197" t="n">
        <v>2</v>
      </c>
      <c r="D88" s="195"/>
      <c r="E88" s="196"/>
    </row>
    <row r="89" customFormat="false" ht="18" hidden="false" customHeight="true" outlineLevel="0" collapsed="false">
      <c r="A89" s="178"/>
      <c r="B89" s="193" t="s">
        <v>217</v>
      </c>
      <c r="C89" s="197" t="n">
        <v>22</v>
      </c>
      <c r="D89" s="194" t="n">
        <f aca="false">C87*C88*C89</f>
        <v>178.2</v>
      </c>
      <c r="E89" s="198"/>
    </row>
    <row r="90" customFormat="false" ht="15" hidden="false" customHeight="false" outlineLevel="0" collapsed="false">
      <c r="A90" s="178"/>
      <c r="B90" s="193" t="s">
        <v>218</v>
      </c>
      <c r="C90" s="199" t="n">
        <v>0.06</v>
      </c>
      <c r="D90" s="194" t="n">
        <f aca="false">C90*725.44</f>
        <v>43.5264</v>
      </c>
      <c r="E90" s="198"/>
    </row>
    <row r="91" customFormat="false" ht="15" hidden="false" customHeight="true" outlineLevel="0" collapsed="false">
      <c r="A91" s="178" t="s">
        <v>155</v>
      </c>
      <c r="B91" s="164" t="s">
        <v>219</v>
      </c>
      <c r="C91" s="164"/>
      <c r="D91" s="164"/>
      <c r="E91" s="165" t="n">
        <f aca="false">D93-D94</f>
        <v>246.4</v>
      </c>
      <c r="F91" s="166"/>
      <c r="G91" s="167"/>
      <c r="H91" s="167"/>
    </row>
    <row r="92" customFormat="false" ht="14.9" hidden="false" customHeight="false" outlineLevel="0" collapsed="false">
      <c r="A92" s="178"/>
      <c r="B92" s="200" t="s">
        <v>220</v>
      </c>
      <c r="C92" s="201" t="n">
        <v>14</v>
      </c>
      <c r="D92" s="202"/>
      <c r="E92" s="203"/>
      <c r="G92" s="155"/>
    </row>
    <row r="93" customFormat="false" ht="14.9" hidden="false" customHeight="false" outlineLevel="0" collapsed="false">
      <c r="A93" s="178"/>
      <c r="B93" s="200" t="s">
        <v>221</v>
      </c>
      <c r="C93" s="204" t="n">
        <v>22</v>
      </c>
      <c r="D93" s="201" t="n">
        <f aca="false">C92*C93</f>
        <v>308</v>
      </c>
      <c r="E93" s="203"/>
      <c r="G93" s="155"/>
    </row>
    <row r="94" customFormat="false" ht="15" hidden="false" customHeight="false" outlineLevel="0" collapsed="false">
      <c r="A94" s="178"/>
      <c r="B94" s="205" t="s">
        <v>218</v>
      </c>
      <c r="C94" s="206" t="n">
        <v>0.2</v>
      </c>
      <c r="D94" s="201" t="n">
        <f aca="false">D93*C94</f>
        <v>61.6</v>
      </c>
      <c r="E94" s="203"/>
      <c r="F94" s="166"/>
      <c r="G94" s="167"/>
      <c r="H94" s="167"/>
    </row>
    <row r="95" customFormat="false" ht="15" hidden="false" customHeight="true" outlineLevel="0" collapsed="false">
      <c r="A95" s="178" t="s">
        <v>158</v>
      </c>
      <c r="B95" s="207" t="s">
        <v>222</v>
      </c>
      <c r="C95" s="207"/>
      <c r="D95" s="207"/>
      <c r="E95" s="180"/>
      <c r="F95" s="166"/>
      <c r="G95" s="167"/>
      <c r="H95" s="167"/>
    </row>
    <row r="96" customFormat="false" ht="15" hidden="false" customHeight="true" outlineLevel="0" collapsed="false">
      <c r="A96" s="178" t="s">
        <v>161</v>
      </c>
      <c r="B96" s="207" t="s">
        <v>223</v>
      </c>
      <c r="C96" s="207"/>
      <c r="D96" s="207"/>
      <c r="E96" s="165"/>
      <c r="F96" s="208"/>
      <c r="G96" s="167"/>
      <c r="H96" s="167"/>
    </row>
    <row r="97" customFormat="false" ht="15" hidden="false" customHeight="false" outlineLevel="0" collapsed="false">
      <c r="A97" s="178" t="s">
        <v>185</v>
      </c>
      <c r="B97" s="209" t="s">
        <v>224</v>
      </c>
      <c r="C97" s="209"/>
      <c r="D97" s="210"/>
      <c r="E97" s="165"/>
      <c r="F97" s="166"/>
      <c r="G97" s="167"/>
      <c r="H97" s="167"/>
    </row>
    <row r="98" customFormat="false" ht="15.75" hidden="false" customHeight="true" outlineLevel="0" collapsed="false">
      <c r="A98" s="163" t="s">
        <v>206</v>
      </c>
      <c r="B98" s="164" t="s">
        <v>225</v>
      </c>
      <c r="C98" s="164"/>
      <c r="D98" s="164"/>
      <c r="E98" s="211" t="n">
        <v>10.62</v>
      </c>
    </row>
    <row r="99" customFormat="false" ht="15.75" hidden="false" customHeight="true" outlineLevel="0" collapsed="false">
      <c r="A99" s="163" t="s">
        <v>187</v>
      </c>
      <c r="B99" s="164" t="s">
        <v>188</v>
      </c>
      <c r="C99" s="164"/>
      <c r="D99" s="164"/>
      <c r="E99" s="170"/>
    </row>
    <row r="100" customFormat="false" ht="15.75" hidden="false" customHeight="true" outlineLevel="0" collapsed="false">
      <c r="A100" s="212" t="s">
        <v>14</v>
      </c>
      <c r="B100" s="212"/>
      <c r="C100" s="212"/>
      <c r="D100" s="212"/>
      <c r="E100" s="172" t="n">
        <f aca="false">E86+E91+E98</f>
        <v>391.6936</v>
      </c>
    </row>
    <row r="102" customFormat="false" ht="34.5" hidden="false" customHeight="true" outlineLevel="0" collapsed="false">
      <c r="A102" s="213" t="s">
        <v>226</v>
      </c>
      <c r="B102" s="213"/>
      <c r="C102" s="213"/>
      <c r="D102" s="213"/>
      <c r="E102" s="213"/>
    </row>
    <row r="104" customFormat="false" ht="15" hidden="false" customHeight="false" outlineLevel="0" collapsed="false">
      <c r="A104" s="177" t="s">
        <v>227</v>
      </c>
      <c r="B104" s="177"/>
      <c r="C104" s="177"/>
    </row>
    <row r="106" customFormat="false" ht="15" hidden="false" customHeight="false" outlineLevel="0" collapsed="false">
      <c r="A106" s="161" t="n">
        <v>2</v>
      </c>
      <c r="B106" s="162" t="s">
        <v>228</v>
      </c>
      <c r="C106" s="162" t="s">
        <v>182</v>
      </c>
    </row>
    <row r="107" customFormat="false" ht="15" hidden="false" customHeight="false" outlineLevel="0" collapsed="false">
      <c r="A107" s="163" t="s">
        <v>192</v>
      </c>
      <c r="B107" s="168" t="s">
        <v>193</v>
      </c>
      <c r="C107" s="165" t="n">
        <f aca="false">D61</f>
        <v>451.653222222222</v>
      </c>
    </row>
    <row r="108" customFormat="false" ht="15" hidden="false" customHeight="false" outlineLevel="0" collapsed="false">
      <c r="A108" s="163" t="s">
        <v>198</v>
      </c>
      <c r="B108" s="168" t="s">
        <v>199</v>
      </c>
      <c r="C108" s="165" t="n">
        <f aca="false">D77</f>
        <v>1020.99436977778</v>
      </c>
    </row>
    <row r="109" customFormat="false" ht="15" hidden="false" customHeight="false" outlineLevel="0" collapsed="false">
      <c r="A109" s="163" t="s">
        <v>212</v>
      </c>
      <c r="B109" s="168" t="s">
        <v>213</v>
      </c>
      <c r="C109" s="165" t="n">
        <f aca="false">E100</f>
        <v>391.6936</v>
      </c>
    </row>
    <row r="110" customFormat="false" ht="15.75" hidden="false" customHeight="true" outlineLevel="0" collapsed="false">
      <c r="A110" s="171" t="s">
        <v>14</v>
      </c>
      <c r="B110" s="171"/>
      <c r="C110" s="172" t="n">
        <f aca="false">SUM(C107:C109)</f>
        <v>1864.341192</v>
      </c>
    </row>
    <row r="111" customFormat="false" ht="15" hidden="false" customHeight="false" outlineLevel="0" collapsed="false">
      <c r="A111" s="214"/>
    </row>
    <row r="113" customFormat="false" ht="15" hidden="false" customHeight="false" outlineLevel="0" collapsed="false">
      <c r="A113" s="160" t="s">
        <v>229</v>
      </c>
      <c r="B113" s="160"/>
      <c r="C113" s="160"/>
    </row>
    <row r="115" customFormat="false" ht="15.75" hidden="false" customHeight="true" outlineLevel="0" collapsed="false">
      <c r="A115" s="161" t="s">
        <v>230</v>
      </c>
      <c r="B115" s="161" t="s">
        <v>231</v>
      </c>
      <c r="C115" s="161"/>
      <c r="D115" s="162" t="s">
        <v>182</v>
      </c>
    </row>
    <row r="116" customFormat="false" ht="14.85" hidden="false" customHeight="true" outlineLevel="0" collapsed="false">
      <c r="A116" s="163" t="s">
        <v>152</v>
      </c>
      <c r="B116" s="215" t="s">
        <v>232</v>
      </c>
      <c r="C116" s="215"/>
      <c r="D116" s="165" t="n">
        <f aca="false">'CUSTO POR TRABALHADOR'!D133</f>
        <v>283.594076666667</v>
      </c>
      <c r="E116" s="166"/>
      <c r="F116" s="167"/>
      <c r="G116" s="167"/>
    </row>
    <row r="117" customFormat="false" ht="14.85" hidden="false" customHeight="true" outlineLevel="0" collapsed="false">
      <c r="A117" s="163" t="s">
        <v>155</v>
      </c>
      <c r="B117" s="215" t="s">
        <v>233</v>
      </c>
      <c r="C117" s="215"/>
      <c r="D117" s="165" t="n">
        <f aca="false">8%*D116</f>
        <v>22.6875261333333</v>
      </c>
      <c r="E117" s="166"/>
      <c r="F117" s="167"/>
      <c r="G117" s="167"/>
    </row>
    <row r="118" customFormat="false" ht="14.85" hidden="false" customHeight="true" outlineLevel="0" collapsed="false">
      <c r="A118" s="163" t="s">
        <v>158</v>
      </c>
      <c r="B118" s="215" t="s">
        <v>234</v>
      </c>
      <c r="C118" s="215"/>
      <c r="D118" s="165" t="n">
        <f aca="false">'CUSTO POR TRABALHADOR'!D137</f>
        <v>88.7821191111111</v>
      </c>
      <c r="E118" s="166"/>
      <c r="F118" s="167"/>
      <c r="G118" s="167"/>
    </row>
    <row r="119" customFormat="false" ht="14.85" hidden="false" customHeight="true" outlineLevel="0" collapsed="false">
      <c r="A119" s="163" t="s">
        <v>161</v>
      </c>
      <c r="B119" s="215" t="s">
        <v>235</v>
      </c>
      <c r="C119" s="215"/>
      <c r="D119" s="165" t="n">
        <f aca="false">'CUSTO POR TRABALHADOR'!D147</f>
        <v>156.614999333333</v>
      </c>
      <c r="E119" s="166"/>
      <c r="F119" s="167"/>
      <c r="G119" s="167"/>
    </row>
    <row r="120" customFormat="false" ht="14.85" hidden="false" customHeight="true" outlineLevel="0" collapsed="false">
      <c r="A120" s="163" t="s">
        <v>185</v>
      </c>
      <c r="B120" s="215" t="s">
        <v>236</v>
      </c>
      <c r="C120" s="215"/>
      <c r="D120" s="165" t="n">
        <f aca="false">C77*D119</f>
        <v>57.6343197546667</v>
      </c>
      <c r="E120" s="216"/>
      <c r="F120" s="217"/>
      <c r="G120" s="217"/>
    </row>
    <row r="121" customFormat="false" ht="14.85" hidden="false" customHeight="true" outlineLevel="0" collapsed="false">
      <c r="A121" s="163" t="s">
        <v>206</v>
      </c>
      <c r="B121" s="215" t="s">
        <v>237</v>
      </c>
      <c r="C121" s="215"/>
      <c r="D121" s="165" t="n">
        <f aca="false">'CUSTO POR TRABALHADOR'!D151</f>
        <v>88.7821191111111</v>
      </c>
      <c r="E121" s="216"/>
      <c r="F121" s="217"/>
      <c r="G121" s="217"/>
    </row>
    <row r="122" customFormat="false" ht="15.75" hidden="false" customHeight="true" outlineLevel="0" collapsed="false">
      <c r="A122" s="171" t="s">
        <v>14</v>
      </c>
      <c r="B122" s="171"/>
      <c r="C122" s="171"/>
      <c r="D122" s="172" t="n">
        <f aca="false">SUM(D116:D121)</f>
        <v>698.095160110222</v>
      </c>
    </row>
    <row r="125" customFormat="false" ht="15" hidden="false" customHeight="false" outlineLevel="0" collapsed="false">
      <c r="A125" s="160" t="s">
        <v>238</v>
      </c>
      <c r="B125" s="160"/>
      <c r="C125" s="160"/>
    </row>
    <row r="127" customFormat="false" ht="62.45" hidden="false" customHeight="true" outlineLevel="0" collapsed="false">
      <c r="A127" s="218" t="s">
        <v>239</v>
      </c>
      <c r="B127" s="218"/>
      <c r="C127" s="218"/>
    </row>
    <row r="129" customFormat="false" ht="15" hidden="false" customHeight="false" outlineLevel="0" collapsed="false">
      <c r="A129" s="177" t="s">
        <v>240</v>
      </c>
      <c r="B129" s="177"/>
      <c r="C129" s="177"/>
    </row>
    <row r="130" customFormat="false" ht="15" hidden="false" customHeight="false" outlineLevel="0" collapsed="false">
      <c r="A130" s="176"/>
    </row>
    <row r="131" customFormat="false" ht="15.75" hidden="false" customHeight="true" outlineLevel="0" collapsed="false">
      <c r="A131" s="161" t="s">
        <v>241</v>
      </c>
      <c r="B131" s="161" t="s">
        <v>242</v>
      </c>
      <c r="C131" s="161"/>
      <c r="D131" s="162" t="s">
        <v>182</v>
      </c>
    </row>
    <row r="132" customFormat="false" ht="14.85" hidden="false" customHeight="true" outlineLevel="0" collapsed="false">
      <c r="A132" s="163" t="s">
        <v>152</v>
      </c>
      <c r="B132" s="168" t="s">
        <v>100</v>
      </c>
      <c r="C132" s="168"/>
      <c r="D132" s="165" t="n">
        <f aca="false">(D49+C110+D122)*9.075%</f>
        <v>443.334109954003</v>
      </c>
    </row>
    <row r="133" customFormat="false" ht="14.85" hidden="false" customHeight="true" outlineLevel="0" collapsed="false">
      <c r="A133" s="163" t="s">
        <v>155</v>
      </c>
      <c r="B133" s="168" t="s">
        <v>242</v>
      </c>
      <c r="C133" s="168"/>
      <c r="D133" s="165" t="n">
        <f aca="false">(D49+C110+D122)*1.66%</f>
        <v>81.0947242450297</v>
      </c>
      <c r="E133" s="216"/>
      <c r="F133" s="217"/>
      <c r="G133" s="217"/>
    </row>
    <row r="134" customFormat="false" ht="14.85" hidden="false" customHeight="true" outlineLevel="0" collapsed="false">
      <c r="A134" s="163" t="s">
        <v>158</v>
      </c>
      <c r="B134" s="168" t="s">
        <v>243</v>
      </c>
      <c r="C134" s="168"/>
      <c r="D134" s="165" t="n">
        <f aca="false">(D49+C110+D122)*0.08%</f>
        <v>3.90817948168818</v>
      </c>
      <c r="E134" s="166"/>
      <c r="F134" s="167"/>
      <c r="G134" s="167"/>
    </row>
    <row r="135" customFormat="false" ht="14.85" hidden="false" customHeight="true" outlineLevel="0" collapsed="false">
      <c r="A135" s="163" t="s">
        <v>161</v>
      </c>
      <c r="B135" s="168" t="s">
        <v>244</v>
      </c>
      <c r="C135" s="168"/>
      <c r="D135" s="165" t="n">
        <f aca="false">(D49+C110+D122)*0.27%</f>
        <v>13.1901057506976</v>
      </c>
      <c r="E135" s="166"/>
      <c r="F135" s="167"/>
      <c r="G135" s="167"/>
    </row>
    <row r="136" customFormat="false" ht="14.85" hidden="false" customHeight="true" outlineLevel="0" collapsed="false">
      <c r="A136" s="163" t="s">
        <v>185</v>
      </c>
      <c r="B136" s="168" t="s">
        <v>245</v>
      </c>
      <c r="C136" s="168"/>
      <c r="D136" s="165" t="n">
        <f aca="false">(D49+C110+D122)*0.03%</f>
        <v>1.46556730563307</v>
      </c>
      <c r="E136" s="166"/>
      <c r="F136" s="167"/>
      <c r="G136" s="167"/>
    </row>
    <row r="137" customFormat="false" ht="14.85" hidden="false" customHeight="true" outlineLevel="0" collapsed="false">
      <c r="A137" s="163" t="s">
        <v>206</v>
      </c>
      <c r="B137" s="168" t="s">
        <v>246</v>
      </c>
      <c r="C137" s="168"/>
      <c r="D137" s="165" t="n">
        <f aca="false">(D49+C110+D122)*1.66%</f>
        <v>81.0947242450297</v>
      </c>
      <c r="E137" s="166"/>
      <c r="F137" s="167"/>
      <c r="G137" s="167"/>
    </row>
    <row r="138" customFormat="false" ht="14.85" hidden="false" customHeight="true" outlineLevel="0" collapsed="false">
      <c r="A138" s="163" t="s">
        <v>187</v>
      </c>
      <c r="B138" s="168" t="s">
        <v>188</v>
      </c>
      <c r="C138" s="168"/>
      <c r="D138" s="170"/>
    </row>
    <row r="139" customFormat="false" ht="15.75" hidden="false" customHeight="true" outlineLevel="0" collapsed="false">
      <c r="A139" s="219" t="s">
        <v>247</v>
      </c>
      <c r="B139" s="219"/>
      <c r="C139" s="219"/>
      <c r="D139" s="165" t="n">
        <f aca="false">D137+D136+D135+D134+D133+D132</f>
        <v>624.087410982081</v>
      </c>
    </row>
    <row r="140" customFormat="false" ht="14.85" hidden="false" customHeight="true" outlineLevel="0" collapsed="false">
      <c r="A140" s="220" t="s">
        <v>207</v>
      </c>
      <c r="B140" s="168" t="s">
        <v>248</v>
      </c>
      <c r="C140" s="168"/>
      <c r="D140" s="165" t="n">
        <f aca="false">C77*D139</f>
        <v>229.664167241406</v>
      </c>
    </row>
    <row r="141" customFormat="false" ht="15.75" hidden="false" customHeight="true" outlineLevel="0" collapsed="false">
      <c r="A141" s="171" t="s">
        <v>208</v>
      </c>
      <c r="B141" s="171"/>
      <c r="C141" s="171"/>
      <c r="D141" s="172" t="n">
        <f aca="false">D139+D140</f>
        <v>853.751578223487</v>
      </c>
    </row>
    <row r="143" customFormat="false" ht="36.75" hidden="false" customHeight="true" outlineLevel="0" collapsed="false">
      <c r="A143" s="221" t="s">
        <v>249</v>
      </c>
      <c r="B143" s="221"/>
      <c r="C143" s="221"/>
      <c r="D143" s="221"/>
    </row>
    <row r="145" customFormat="false" ht="15" hidden="false" customHeight="false" outlineLevel="0" collapsed="false">
      <c r="A145" s="177" t="s">
        <v>250</v>
      </c>
      <c r="B145" s="177"/>
      <c r="C145" s="177"/>
    </row>
    <row r="146" customFormat="false" ht="15" hidden="false" customHeight="false" outlineLevel="0" collapsed="false">
      <c r="A146" s="176"/>
    </row>
    <row r="147" customFormat="false" ht="15.75" hidden="false" customHeight="true" outlineLevel="0" collapsed="false">
      <c r="A147" s="161" t="n">
        <v>4</v>
      </c>
      <c r="B147" s="161" t="s">
        <v>251</v>
      </c>
      <c r="C147" s="161"/>
      <c r="D147" s="162" t="s">
        <v>182</v>
      </c>
    </row>
    <row r="148" customFormat="false" ht="15" hidden="false" customHeight="false" outlineLevel="0" collapsed="false">
      <c r="A148" s="163" t="s">
        <v>241</v>
      </c>
      <c r="B148" s="168" t="s">
        <v>242</v>
      </c>
      <c r="C148" s="186"/>
      <c r="D148" s="222" t="n">
        <f aca="false">D141</f>
        <v>853.751578223487</v>
      </c>
    </row>
    <row r="149" customFormat="false" ht="15.75" hidden="false" customHeight="true" outlineLevel="0" collapsed="false">
      <c r="A149" s="171" t="s">
        <v>14</v>
      </c>
      <c r="B149" s="171"/>
      <c r="C149" s="189"/>
      <c r="D149" s="223" t="n">
        <f aca="false">D148</f>
        <v>853.751578223487</v>
      </c>
    </row>
    <row r="152" customFormat="false" ht="15" hidden="false" customHeight="false" outlineLevel="0" collapsed="false">
      <c r="A152" s="160" t="s">
        <v>252</v>
      </c>
      <c r="B152" s="160"/>
      <c r="C152" s="160"/>
    </row>
    <row r="154" customFormat="false" ht="15" hidden="false" customHeight="false" outlineLevel="0" collapsed="false">
      <c r="A154" s="161" t="n">
        <v>5</v>
      </c>
      <c r="B154" s="224" t="s">
        <v>141</v>
      </c>
      <c r="C154" s="162" t="s">
        <v>182</v>
      </c>
    </row>
    <row r="155" customFormat="false" ht="15" hidden="false" customHeight="false" outlineLevel="0" collapsed="false">
      <c r="A155" s="163" t="s">
        <v>152</v>
      </c>
      <c r="B155" s="168" t="s">
        <v>253</v>
      </c>
      <c r="C155" s="165" t="n">
        <f aca="false">'CUSTO POR TRABALHADOR'!D234</f>
        <v>235.546801817055</v>
      </c>
      <c r="D155" s="166"/>
      <c r="E155" s="167"/>
      <c r="F155" s="167"/>
    </row>
    <row r="156" customFormat="false" ht="15" hidden="false" customHeight="false" outlineLevel="0" collapsed="false">
      <c r="A156" s="163" t="s">
        <v>155</v>
      </c>
      <c r="B156" s="168" t="s">
        <v>254</v>
      </c>
      <c r="C156" s="165"/>
      <c r="D156" s="216"/>
      <c r="E156" s="217"/>
      <c r="F156" s="217"/>
    </row>
    <row r="157" customFormat="false" ht="15" hidden="false" customHeight="false" outlineLevel="0" collapsed="false">
      <c r="A157" s="163" t="s">
        <v>158</v>
      </c>
      <c r="B157" s="168" t="s">
        <v>255</v>
      </c>
      <c r="C157" s="165"/>
      <c r="D157" s="216"/>
      <c r="E157" s="217"/>
      <c r="F157" s="217"/>
    </row>
    <row r="158" customFormat="false" ht="15" hidden="false" customHeight="false" outlineLevel="0" collapsed="false">
      <c r="A158" s="163" t="s">
        <v>161</v>
      </c>
      <c r="B158" s="168" t="s">
        <v>188</v>
      </c>
      <c r="C158" s="165"/>
    </row>
    <row r="159" customFormat="false" ht="15.75" hidden="false" customHeight="true" outlineLevel="0" collapsed="false">
      <c r="A159" s="171" t="s">
        <v>208</v>
      </c>
      <c r="B159" s="171"/>
      <c r="C159" s="172" t="n">
        <f aca="false">SUM(C155:C158)</f>
        <v>235.546801817055</v>
      </c>
    </row>
    <row r="161" customFormat="false" ht="14.9" hidden="false" customHeight="false" outlineLevel="0" collapsed="false">
      <c r="A161" s="225" t="s">
        <v>256</v>
      </c>
      <c r="B161" s="225"/>
      <c r="C161" s="225"/>
    </row>
    <row r="163" customFormat="false" ht="15" hidden="false" customHeight="false" outlineLevel="0" collapsed="false">
      <c r="A163" s="160" t="s">
        <v>257</v>
      </c>
      <c r="B163" s="160"/>
      <c r="C163" s="160"/>
    </row>
    <row r="165" customFormat="false" ht="15" hidden="false" customHeight="false" outlineLevel="0" collapsed="false">
      <c r="A165" s="161" t="n">
        <v>6</v>
      </c>
      <c r="B165" s="224" t="s">
        <v>142</v>
      </c>
      <c r="C165" s="162" t="s">
        <v>200</v>
      </c>
      <c r="D165" s="162" t="s">
        <v>182</v>
      </c>
    </row>
    <row r="166" customFormat="false" ht="15" hidden="false" customHeight="false" outlineLevel="0" collapsed="false">
      <c r="A166" s="163" t="s">
        <v>152</v>
      </c>
      <c r="B166" s="168" t="s">
        <v>131</v>
      </c>
      <c r="C166" s="226" t="n">
        <v>0.06</v>
      </c>
      <c r="D166" s="165" t="n">
        <f aca="false">C166*C193</f>
        <v>358.471363929046</v>
      </c>
      <c r="E166" s="166"/>
      <c r="F166" s="167"/>
      <c r="G166" s="167"/>
    </row>
    <row r="167" customFormat="false" ht="15" hidden="false" customHeight="false" outlineLevel="0" collapsed="false">
      <c r="A167" s="163" t="s">
        <v>155</v>
      </c>
      <c r="B167" s="168" t="s">
        <v>133</v>
      </c>
      <c r="C167" s="186" t="n">
        <v>0.0679</v>
      </c>
      <c r="D167" s="165" t="n">
        <f aca="false">((D166+C193))*C167</f>
        <v>430.010299123819</v>
      </c>
      <c r="E167" s="216"/>
      <c r="F167" s="217"/>
      <c r="G167" s="217"/>
    </row>
    <row r="168" customFormat="false" ht="15" hidden="false" customHeight="false" outlineLevel="0" collapsed="false">
      <c r="A168" s="163" t="s">
        <v>158</v>
      </c>
      <c r="B168" s="168" t="s">
        <v>132</v>
      </c>
      <c r="C168" s="186" t="n">
        <f aca="false">C170+C171+C176</f>
        <v>0.0865</v>
      </c>
      <c r="D168" s="165" t="n">
        <f aca="false">D170+D171</f>
        <v>218.070079723503</v>
      </c>
      <c r="E168" s="166"/>
      <c r="F168" s="167"/>
      <c r="G168" s="167"/>
    </row>
    <row r="169" customFormat="false" ht="15" hidden="false" customHeight="false" outlineLevel="0" collapsed="false">
      <c r="A169" s="163"/>
      <c r="B169" s="168" t="s">
        <v>258</v>
      </c>
      <c r="C169" s="186" t="n">
        <f aca="false">C170+C171</f>
        <v>0.0365</v>
      </c>
      <c r="D169" s="227"/>
    </row>
    <row r="170" customFormat="false" ht="15" hidden="false" customHeight="false" outlineLevel="0" collapsed="false">
      <c r="A170" s="163"/>
      <c r="B170" s="168" t="s">
        <v>259</v>
      </c>
      <c r="C170" s="186" t="n">
        <v>0.03</v>
      </c>
      <c r="D170" s="165" t="n">
        <f aca="false">C170*C193</f>
        <v>179.235681964523</v>
      </c>
      <c r="E170" s="166"/>
      <c r="F170" s="167"/>
      <c r="G170" s="167"/>
    </row>
    <row r="171" customFormat="false" ht="15" hidden="false" customHeight="false" outlineLevel="0" collapsed="false">
      <c r="A171" s="163"/>
      <c r="B171" s="168" t="s">
        <v>260</v>
      </c>
      <c r="C171" s="186" t="n">
        <v>0.0065</v>
      </c>
      <c r="D171" s="165" t="n">
        <f aca="false">C171*C193</f>
        <v>38.83439775898</v>
      </c>
      <c r="E171" s="166"/>
      <c r="F171" s="167"/>
      <c r="G171" s="167"/>
    </row>
    <row r="172" customFormat="false" ht="15" hidden="false" customHeight="false" outlineLevel="0" collapsed="false">
      <c r="A172" s="163"/>
      <c r="B172" s="168" t="s">
        <v>261</v>
      </c>
      <c r="C172" s="186"/>
      <c r="D172" s="178"/>
      <c r="E172" s="228"/>
      <c r="F172" s="229"/>
      <c r="G172" s="229"/>
    </row>
    <row r="173" customFormat="false" ht="15" hidden="false" customHeight="false" outlineLevel="0" collapsed="false">
      <c r="A173" s="163"/>
      <c r="B173" s="168" t="s">
        <v>262</v>
      </c>
      <c r="C173" s="186"/>
      <c r="D173" s="163"/>
      <c r="E173" s="228"/>
      <c r="F173" s="229"/>
      <c r="G173" s="229"/>
    </row>
    <row r="174" customFormat="false" ht="15" hidden="false" customHeight="false" outlineLevel="0" collapsed="false">
      <c r="A174" s="163"/>
      <c r="B174" s="168"/>
      <c r="C174" s="170"/>
      <c r="D174" s="170"/>
    </row>
    <row r="175" customFormat="false" ht="15" hidden="false" customHeight="false" outlineLevel="0" collapsed="false">
      <c r="A175" s="163"/>
      <c r="B175" s="168" t="s">
        <v>263</v>
      </c>
      <c r="C175" s="170"/>
      <c r="D175" s="170"/>
    </row>
    <row r="176" customFormat="false" ht="15" hidden="false" customHeight="false" outlineLevel="0" collapsed="false">
      <c r="A176" s="163"/>
      <c r="B176" s="168" t="s">
        <v>264</v>
      </c>
      <c r="C176" s="226" t="n">
        <v>0.05</v>
      </c>
      <c r="D176" s="227"/>
    </row>
    <row r="177" customFormat="false" ht="15" hidden="false" customHeight="false" outlineLevel="0" collapsed="false">
      <c r="A177" s="178"/>
      <c r="B177" s="168" t="s">
        <v>265</v>
      </c>
      <c r="C177" s="226" t="n">
        <v>0.05</v>
      </c>
      <c r="D177" s="165" t="n">
        <f aca="false">C177*C193</f>
        <v>298.726136607538</v>
      </c>
    </row>
    <row r="178" customFormat="false" ht="15" hidden="false" customHeight="false" outlineLevel="0" collapsed="false">
      <c r="A178" s="163"/>
      <c r="B178" s="168"/>
      <c r="C178" s="170"/>
      <c r="D178" s="170"/>
    </row>
    <row r="179" customFormat="false" ht="15" hidden="false" customHeight="false" outlineLevel="0" collapsed="false">
      <c r="A179" s="163"/>
      <c r="B179" s="168"/>
      <c r="C179" s="170"/>
      <c r="D179" s="170"/>
    </row>
    <row r="180" customFormat="false" ht="15.75" hidden="false" customHeight="true" outlineLevel="0" collapsed="false">
      <c r="A180" s="171" t="s">
        <v>208</v>
      </c>
      <c r="B180" s="171"/>
      <c r="C180" s="189" t="n">
        <f aca="false">C166+C167+C168</f>
        <v>0.2144</v>
      </c>
      <c r="D180" s="230" t="n">
        <v>818.59</v>
      </c>
    </row>
    <row r="182" customFormat="false" ht="33.6" hidden="false" customHeight="true" outlineLevel="0" collapsed="false">
      <c r="A182" s="213" t="s">
        <v>266</v>
      </c>
      <c r="B182" s="213"/>
      <c r="C182" s="213"/>
      <c r="D182" s="213"/>
    </row>
    <row r="185" customFormat="false" ht="15" hidden="false" customHeight="false" outlineLevel="0" collapsed="false">
      <c r="A185" s="160" t="s">
        <v>267</v>
      </c>
      <c r="B185" s="160"/>
      <c r="C185" s="160"/>
    </row>
    <row r="187" customFormat="false" ht="30" hidden="false" customHeight="false" outlineLevel="0" collapsed="false">
      <c r="A187" s="161"/>
      <c r="B187" s="162" t="s">
        <v>268</v>
      </c>
      <c r="C187" s="162" t="s">
        <v>182</v>
      </c>
    </row>
    <row r="188" customFormat="false" ht="15" hidden="false" customHeight="false" outlineLevel="0" collapsed="false">
      <c r="A188" s="231" t="s">
        <v>152</v>
      </c>
      <c r="B188" s="168" t="s">
        <v>180</v>
      </c>
      <c r="C188" s="232" t="n">
        <f aca="false">D49</f>
        <v>2322.788</v>
      </c>
    </row>
    <row r="189" customFormat="false" ht="30" hidden="false" customHeight="false" outlineLevel="0" collapsed="false">
      <c r="A189" s="231" t="s">
        <v>155</v>
      </c>
      <c r="B189" s="168" t="s">
        <v>190</v>
      </c>
      <c r="C189" s="232" t="n">
        <f aca="false">C110</f>
        <v>1864.341192</v>
      </c>
    </row>
    <row r="190" customFormat="false" ht="15" hidden="false" customHeight="false" outlineLevel="0" collapsed="false">
      <c r="A190" s="231" t="s">
        <v>158</v>
      </c>
      <c r="B190" s="168" t="s">
        <v>229</v>
      </c>
      <c r="C190" s="232" t="n">
        <f aca="false">D122</f>
        <v>698.095160110222</v>
      </c>
    </row>
    <row r="191" customFormat="false" ht="15" hidden="false" customHeight="false" outlineLevel="0" collapsed="false">
      <c r="A191" s="231" t="s">
        <v>161</v>
      </c>
      <c r="B191" s="168" t="s">
        <v>238</v>
      </c>
      <c r="C191" s="232" t="n">
        <f aca="false">D149</f>
        <v>853.751578223487</v>
      </c>
    </row>
    <row r="192" customFormat="false" ht="15" hidden="false" customHeight="false" outlineLevel="0" collapsed="false">
      <c r="A192" s="231" t="s">
        <v>185</v>
      </c>
      <c r="B192" s="168" t="s">
        <v>252</v>
      </c>
      <c r="C192" s="232" t="n">
        <f aca="false">C159</f>
        <v>235.546801817055</v>
      </c>
    </row>
    <row r="193" customFormat="false" ht="15.75" hidden="false" customHeight="true" outlineLevel="0" collapsed="false">
      <c r="A193" s="233" t="s">
        <v>269</v>
      </c>
      <c r="B193" s="233"/>
      <c r="C193" s="232" t="n">
        <f aca="false">C188+C189+C190+C191+C192</f>
        <v>5974.52273215076</v>
      </c>
    </row>
    <row r="194" customFormat="false" ht="15" hidden="false" customHeight="false" outlineLevel="0" collapsed="false">
      <c r="A194" s="231" t="s">
        <v>206</v>
      </c>
      <c r="B194" s="168" t="s">
        <v>270</v>
      </c>
      <c r="C194" s="232" t="n">
        <f aca="false">D180</f>
        <v>818.59</v>
      </c>
    </row>
    <row r="195" customFormat="false" ht="15.75" hidden="false" customHeight="true" outlineLevel="0" collapsed="false">
      <c r="A195" s="233" t="s">
        <v>271</v>
      </c>
      <c r="B195" s="233"/>
      <c r="C195" s="232" t="n">
        <f aca="false">C193+C194</f>
        <v>6793.11273215077</v>
      </c>
    </row>
    <row r="197" customFormat="false" ht="15" hidden="false" customHeight="false" outlineLevel="0" collapsed="false">
      <c r="A197" s="234"/>
    </row>
    <row r="199" customFormat="false" ht="68.25" hidden="false" customHeight="true" outlineLevel="0" collapsed="false">
      <c r="A199" s="235"/>
      <c r="B199" s="173"/>
      <c r="C199" s="235"/>
      <c r="D199" s="235"/>
      <c r="E199" s="235"/>
      <c r="F199" s="236"/>
    </row>
    <row r="200" customFormat="false" ht="15" hidden="false" customHeight="false" outlineLevel="0" collapsed="false">
      <c r="A200" s="237"/>
      <c r="B200" s="238"/>
      <c r="C200" s="155"/>
      <c r="D200" s="238"/>
      <c r="E200" s="155"/>
      <c r="F200" s="238"/>
    </row>
    <row r="201" customFormat="false" ht="15" hidden="false" customHeight="false" outlineLevel="0" collapsed="false">
      <c r="A201" s="239"/>
      <c r="B201" s="155"/>
      <c r="C201" s="155"/>
      <c r="D201" s="155"/>
      <c r="E201" s="155"/>
      <c r="F201" s="155"/>
    </row>
    <row r="202" customFormat="false" ht="15" hidden="false" customHeight="false" outlineLevel="0" collapsed="false">
      <c r="A202" s="155"/>
      <c r="B202" s="240"/>
      <c r="C202" s="240"/>
      <c r="D202" s="240"/>
      <c r="E202" s="240"/>
      <c r="F202" s="238"/>
    </row>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77">
    <mergeCell ref="A1:D1"/>
    <mergeCell ref="A2:D2"/>
    <mergeCell ref="A3:D3"/>
    <mergeCell ref="A12:C12"/>
    <mergeCell ref="A19:D19"/>
    <mergeCell ref="A21:B21"/>
    <mergeCell ref="A25:C25"/>
    <mergeCell ref="A26:C26"/>
    <mergeCell ref="A27:C27"/>
    <mergeCell ref="A29:C29"/>
    <mergeCell ref="A37:C37"/>
    <mergeCell ref="A40:C40"/>
    <mergeCell ref="B43:C43"/>
    <mergeCell ref="A49:C49"/>
    <mergeCell ref="A51:D51"/>
    <mergeCell ref="A54:D54"/>
    <mergeCell ref="A56:D56"/>
    <mergeCell ref="B58:C58"/>
    <mergeCell ref="B59:C59"/>
    <mergeCell ref="B60:C60"/>
    <mergeCell ref="A61:C61"/>
    <mergeCell ref="A63:D63"/>
    <mergeCell ref="A66:D66"/>
    <mergeCell ref="A77:B77"/>
    <mergeCell ref="A79:D79"/>
    <mergeCell ref="A81:D81"/>
    <mergeCell ref="A83:C83"/>
    <mergeCell ref="B85:D85"/>
    <mergeCell ref="A86:A90"/>
    <mergeCell ref="B86:D86"/>
    <mergeCell ref="A91:A94"/>
    <mergeCell ref="B91:D91"/>
    <mergeCell ref="B95:D95"/>
    <mergeCell ref="B96:D96"/>
    <mergeCell ref="B98:D98"/>
    <mergeCell ref="B99:D99"/>
    <mergeCell ref="A100:D100"/>
    <mergeCell ref="A102:E102"/>
    <mergeCell ref="A104:C104"/>
    <mergeCell ref="A110:B110"/>
    <mergeCell ref="A113:C113"/>
    <mergeCell ref="B115:C115"/>
    <mergeCell ref="B116:C116"/>
    <mergeCell ref="B117:C117"/>
    <mergeCell ref="B118:C118"/>
    <mergeCell ref="B119:C119"/>
    <mergeCell ref="B120:C120"/>
    <mergeCell ref="B121:C121"/>
    <mergeCell ref="A122:C122"/>
    <mergeCell ref="A125:C125"/>
    <mergeCell ref="A127:C127"/>
    <mergeCell ref="A129:C129"/>
    <mergeCell ref="B131:C131"/>
    <mergeCell ref="B132:C132"/>
    <mergeCell ref="B133:C133"/>
    <mergeCell ref="B134:C134"/>
    <mergeCell ref="B135:C135"/>
    <mergeCell ref="B136:C136"/>
    <mergeCell ref="B137:C137"/>
    <mergeCell ref="B138:C138"/>
    <mergeCell ref="A139:C139"/>
    <mergeCell ref="B140:C140"/>
    <mergeCell ref="A141:C141"/>
    <mergeCell ref="A143:D143"/>
    <mergeCell ref="A145:C145"/>
    <mergeCell ref="B147:C147"/>
    <mergeCell ref="A149:B149"/>
    <mergeCell ref="A152:C152"/>
    <mergeCell ref="A159:B159"/>
    <mergeCell ref="A161:C161"/>
    <mergeCell ref="A163:C163"/>
    <mergeCell ref="A180:B180"/>
    <mergeCell ref="A182:D182"/>
    <mergeCell ref="A185:C185"/>
    <mergeCell ref="A193:B193"/>
    <mergeCell ref="A195:B195"/>
    <mergeCell ref="B202:E202"/>
  </mergeCells>
  <printOptions headings="false" gridLines="false" gridLinesSet="true" horizontalCentered="false" verticalCentered="false"/>
  <pageMargins left="0.511805555555555" right="0.511805555555555" top="0.7875" bottom="0.945138888888889" header="0.511805555555555" footer="0.7875"/>
  <pageSetup paperSize="9" scale="51" firstPageNumber="0" fitToWidth="1" fitToHeight="1" pageOrder="downThenOver" orientation="portrait" blackAndWhite="false" draft="false" cellComments="none" useFirstPageNumber="false" horizontalDpi="300" verticalDpi="300" copies="1"/>
  <headerFooter differentFirst="false" differentOddEven="false">
    <oddHeader/>
    <oddFooter>&amp;C&amp;"Times New Roman,Regular"&amp;12Página &amp;P, &amp;A</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F1048576"/>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A1" activeCellId="0" sqref="A1"/>
    </sheetView>
  </sheetViews>
  <sheetFormatPr defaultColWidth="11.609375" defaultRowHeight="15" zeroHeight="false" outlineLevelRow="0" outlineLevelCol="0"/>
  <cols>
    <col collapsed="false" customWidth="true" hidden="false" outlineLevel="0" max="1" min="1" style="0" width="32.94"/>
    <col collapsed="false" customWidth="true" hidden="false" outlineLevel="0" max="2" min="2" style="0" width="21.28"/>
    <col collapsed="false" customWidth="true" hidden="false" outlineLevel="0" max="3" min="3" style="0" width="18.14"/>
    <col collapsed="false" customWidth="true" hidden="false" outlineLevel="0" max="4" min="4" style="0" width="20.49"/>
    <col collapsed="false" customWidth="true" hidden="false" outlineLevel="0" max="5" min="5" style="0" width="10.38"/>
    <col collapsed="false" customWidth="true" hidden="false" outlineLevel="0" max="6" min="6" style="0" width="15.3"/>
  </cols>
  <sheetData>
    <row r="1" customFormat="false" ht="15" hidden="false" customHeight="false" outlineLevel="0" collapsed="false">
      <c r="A1" s="241" t="s">
        <v>272</v>
      </c>
      <c r="B1" s="241"/>
      <c r="C1" s="241"/>
      <c r="D1" s="241"/>
      <c r="E1" s="241"/>
      <c r="F1" s="241"/>
    </row>
    <row r="2" customFormat="false" ht="15" hidden="false" customHeight="false" outlineLevel="0" collapsed="false">
      <c r="A2" s="121" t="s">
        <v>273</v>
      </c>
      <c r="B2" s="121"/>
      <c r="C2" s="121"/>
      <c r="D2" s="121"/>
      <c r="E2" s="121"/>
      <c r="F2" s="121"/>
    </row>
    <row r="3" customFormat="false" ht="60" hidden="false" customHeight="false" outlineLevel="0" collapsed="false">
      <c r="A3" s="242" t="s">
        <v>274</v>
      </c>
      <c r="B3" s="242" t="s">
        <v>275</v>
      </c>
      <c r="C3" s="242" t="s">
        <v>276</v>
      </c>
      <c r="D3" s="242" t="s">
        <v>277</v>
      </c>
      <c r="E3" s="242" t="s">
        <v>278</v>
      </c>
      <c r="F3" s="242" t="s">
        <v>279</v>
      </c>
    </row>
    <row r="4" customFormat="false" ht="15" hidden="false" customHeight="false" outlineLevel="0" collapsed="false">
      <c r="A4" s="243" t="s">
        <v>4</v>
      </c>
      <c r="B4" s="244" t="n">
        <f aca="false">ELETRICISTA!C195</f>
        <v>6793.11273215077</v>
      </c>
      <c r="C4" s="156" t="n">
        <v>1</v>
      </c>
      <c r="D4" s="245" t="n">
        <f aca="false">B4*C4</f>
        <v>6793.11273215077</v>
      </c>
      <c r="E4" s="156" t="n">
        <v>1</v>
      </c>
      <c r="F4" s="157" t="n">
        <f aca="false">D4*E4</f>
        <v>6793.11273215077</v>
      </c>
    </row>
    <row r="5" customFormat="false" ht="15" hidden="false" customHeight="false" outlineLevel="0" collapsed="false">
      <c r="A5" s="246"/>
      <c r="B5" s="156"/>
      <c r="C5" s="156"/>
      <c r="D5" s="156"/>
      <c r="E5" s="156"/>
      <c r="F5" s="156"/>
    </row>
    <row r="6" customFormat="false" ht="15" hidden="false" customHeight="false" outlineLevel="0" collapsed="false">
      <c r="A6" s="247" t="s">
        <v>280</v>
      </c>
      <c r="B6" s="247"/>
      <c r="C6" s="247"/>
      <c r="D6" s="247"/>
      <c r="E6" s="247"/>
      <c r="F6" s="248" t="n">
        <f aca="false">F4</f>
        <v>6793.11273215077</v>
      </c>
    </row>
    <row r="7" customFormat="false" ht="15" hidden="false" customHeight="false" outlineLevel="0" collapsed="false">
      <c r="A7" s="247" t="s">
        <v>281</v>
      </c>
      <c r="B7" s="247"/>
      <c r="C7" s="247"/>
      <c r="D7" s="247"/>
      <c r="E7" s="247"/>
      <c r="F7" s="249" t="n">
        <f aca="false">F6*12</f>
        <v>81517.3527858092</v>
      </c>
    </row>
    <row r="1048576" customFormat="false" ht="12.8" hidden="false" customHeight="false" outlineLevel="0" collapsed="false"/>
  </sheetData>
  <mergeCells count="3">
    <mergeCell ref="A1:F1"/>
    <mergeCell ref="A6:E6"/>
    <mergeCell ref="A7:E7"/>
  </mergeCells>
  <printOptions headings="false" gridLines="false" gridLinesSet="true" horizontalCentered="false" verticalCentered="false"/>
  <pageMargins left="0.7875" right="0.7875" top="0.7875" bottom="1.06319444444444" header="0.511805555555555" footer="0.7875"/>
  <pageSetup paperSize="9" scale="87" firstPageNumber="0" fitToWidth="1" fitToHeight="1" pageOrder="downThenOver" orientation="landscape" blackAndWhite="false" draft="false" cellComments="none" useFirstPageNumber="false" horizontalDpi="300" verticalDpi="300" copies="1"/>
  <headerFooter differentFirst="false" differentOddEven="false">
    <oddHeader/>
    <oddFooter>&amp;C&amp;"Times New Roman,Regular"&amp;12&amp;A</oddFooter>
  </headerFooter>
</worksheet>
</file>

<file path=docProps/app.xml><?xml version="1.0" encoding="utf-8"?>
<Properties xmlns="http://schemas.openxmlformats.org/officeDocument/2006/extended-properties" xmlns:vt="http://schemas.openxmlformats.org/officeDocument/2006/docPropsVTypes">
  <Template/>
  <TotalTime>1130</TotalTime>
  <Application>LibreOffice/6.4.2.2$Linux_X86_64 LibreOffice_project/470efa65018866d4eccd0320fc85de07297c8d71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2018-01-23T19:35:16Z</dcterms:created>
  <dc:creator>Maria Arcangela Silva Casagrande</dc:creator>
  <dc:description/>
  <dc:language>pt-BR</dc:language>
  <cp:lastModifiedBy/>
  <dcterms:modified xsi:type="dcterms:W3CDTF">2020-04-02T08:57:24Z</dcterms:modified>
  <cp:revision>113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