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5480" windowHeight="11340" tabRatio="591" firstSheet="18" activeTab="18"/>
  </bookViews>
  <sheets>
    <sheet name="Eletroeletronicos" sheetId="1" state="hidden" r:id="rId1"/>
    <sheet name="Telefonia" sheetId="2" state="hidden" r:id="rId2"/>
    <sheet name="Oficina" sheetId="3" state="hidden" r:id="rId3"/>
    <sheet name="Cozinha" sheetId="4" state="hidden" r:id="rId4"/>
    <sheet name="PBCE" sheetId="5" state="hidden" r:id="rId5"/>
    <sheet name="Construção" sheetId="6" state="hidden" r:id="rId6"/>
    <sheet name="Extintores" sheetId="7" state="hidden" r:id="rId7"/>
    <sheet name="Diversos" sheetId="8" state="hidden" r:id="rId8"/>
    <sheet name="Moveis" sheetId="9" state="hidden" r:id="rId9"/>
    <sheet name="Empresas" sheetId="10" state="hidden" r:id="rId10"/>
    <sheet name="PASSAGENS" sheetId="11" state="hidden" r:id="rId11"/>
    <sheet name="ITENS" sheetId="12" state="hidden" r:id="rId12"/>
    <sheet name="UGG_UGP" sheetId="13" state="hidden" r:id="rId13"/>
    <sheet name="capa" sheetId="14" state="hidden" r:id="rId14"/>
    <sheet name="DIEX" sheetId="15" state="hidden" r:id="rId15"/>
    <sheet name="Plan1" sheetId="16" state="hidden" r:id="rId16"/>
    <sheet name="Plan2" sheetId="17" state="hidden" r:id="rId17"/>
    <sheet name="Plan3" sheetId="18" state="hidden" r:id="rId18"/>
    <sheet name="PLANILHA_CUSTO" sheetId="19" r:id="rId19"/>
  </sheets>
  <definedNames>
    <definedName name="_xlnm.Print_Area" localSheetId="5">'Construção'!$A$1:$L$18</definedName>
    <definedName name="_xlnm.Print_Area" localSheetId="0">'Eletroeletronicos'!$A$1:$I$23</definedName>
    <definedName name="_xlnm.Print_Area" localSheetId="2">'Oficina'!$A$1:$N$41</definedName>
    <definedName name="_xlnm.Print_Area" localSheetId="4">'PBCE'!$A$1:$L$19</definedName>
    <definedName name="_xlnm.Print_Area" localSheetId="1">'Telefonia'!$A$1:$L$12</definedName>
  </definedNames>
  <calcPr fullCalcOnLoad="1"/>
</workbook>
</file>

<file path=xl/sharedStrings.xml><?xml version="1.0" encoding="utf-8"?>
<sst xmlns="http://schemas.openxmlformats.org/spreadsheetml/2006/main" count="1259" uniqueCount="572">
  <si>
    <t>Ordem</t>
  </si>
  <si>
    <t>Discriminação do material</t>
  </si>
  <si>
    <t>Und</t>
  </si>
  <si>
    <t>Quant</t>
  </si>
  <si>
    <t>Valor Unit</t>
  </si>
  <si>
    <t>und</t>
  </si>
  <si>
    <t>Aparelho telefônico convencional, nome aparelho telefônico comum</t>
  </si>
  <si>
    <t>Aparelho telefônico sem fio, controle volume recepção, tensão alimentação 110/220, função tecla flash/mute, rediscagem e discagem rápida, modo discagem tone, pulse e memória.</t>
  </si>
  <si>
    <t>Auxiliar de partida 450 A c/ Lanterna Bivolt, 450 Ampéres de Arranque, características de Segurança: botão ligado de segurança, alarme de polaridade invertida, bateria selada de 19Ah, saída de energia DC de 12 Volts, portátil, sem Fio e recarregável.</t>
  </si>
  <si>
    <t>Calibrador de pneus digital “BOX”</t>
  </si>
  <si>
    <t xml:space="preserve">Carregador de bateria rápido e lento com auxiliar de partida Kitec 12v/24v CK 24A100 </t>
  </si>
  <si>
    <t>Compressor de ar 10 pés 140 libras 100 litros, 2 cv, Tensão: 220V.</t>
  </si>
  <si>
    <t>Conjunto Solda Oxi-Acetileno PPU com cabeça de corte, contendo: 01 Cilindro de Oxigênio industrial com 7 lts. (1m³), 01 Cilindro de Acetileno 1kg, 01 Cabeça cortadora, 01 Bico 1503, 05 mt de Mangueira dupla reforçada, 01 Regulador de Pressão (Acetileno), 01 Regulador de Pressão (Oxigênio), 01 par de Válvulas anti-retrocesso, 01 Maçarico de solda c/ 02 extensões ( nºs 2 e 6 ).</t>
  </si>
  <si>
    <t>Desmontadora de pneus p/ auto 10" a 24" Coluna móvel KT 590- trifásica ou Monofásica</t>
  </si>
  <si>
    <t>Elevador automotivo para 4100 kg, trifásico, voltagem: 220v</t>
  </si>
  <si>
    <t xml:space="preserve">Esmerilhadeira Angular pneumático 7", 220V </t>
  </si>
  <si>
    <t>Esmerilhadeira Angular 4 1/2" 850W, 220V</t>
  </si>
  <si>
    <t>Esmerilhadeira Angular 7", profissional 220V</t>
  </si>
  <si>
    <t>Esticador hidráulico 10T, descrição: Curso de Pistão: 143mm, luva 700mm, luva 500mm, luva 300mm, luva 200mm, luva 100mm, conexão (PAR), pistão Hidráulico (Volta automática) comp. min.320mm/max.450mm, base Reta (Par), mangueira de Pressão, bomba Hidráulica</t>
  </si>
  <si>
    <t>Ferro de solda 550W, ponta: com núcleo de cobre tratada com ferro e estanho,  resistência: de cerâmica com filamento de níquel-cromo, 220V</t>
  </si>
  <si>
    <t>Filtro coalescente e regulador de ar FRC-650</t>
  </si>
  <si>
    <t>Lavadoura de peças c/ eletro bomba, cuba com chapa galvonizada com profundidade de 150mm, capacidade de 22 litros, comprimento 0,50cm, largura 0,85cm, altura 0,95cm, vazão de 25 litros/min. em 1m de coluna d´agua.</t>
  </si>
  <si>
    <t>Lixadeira orbital elétrica 220V, com saco coletor</t>
  </si>
  <si>
    <t>Macaco hidráulico tipo jacaré 15 ton, com rodas de ferro</t>
  </si>
  <si>
    <t>Macaco jacaré para 3 ton</t>
  </si>
  <si>
    <t>Macaco jacaré para 5 ton</t>
  </si>
  <si>
    <t>Maquina de solda MIG 370E trifásica completa</t>
  </si>
  <si>
    <t>Marreta dinâmica p/ funilaria com 05 regulagens.</t>
  </si>
  <si>
    <t>Montadora/Desmontadora de pneus manual, com centragem automática através de sistema de quatro garras para todos os tipos de rodas de aço ou liga leve, fixação manual.</t>
  </si>
  <si>
    <r>
      <t>Moto Esmeril 1CV, trifásico, com rolamentos blindados, carcaça, base,guarnições em chapa de aço, rebolos de alta qualidade e de maior dimensão</t>
    </r>
    <r>
      <rPr>
        <b/>
        <sz val="11"/>
        <color indexed="8"/>
        <rFont val="Times New Roman"/>
        <family val="1"/>
      </rPr>
      <t xml:space="preserve"> </t>
    </r>
  </si>
  <si>
    <t>Multímetro Digital; Instrumento digital portátil, com fusível de auto restauração, medida de indutância, holster protetor, LCD de 3 ½ dígitos com iluminação de fundo, de acordo com a categoria II de segurança, congelamento de pico, desligamento automático e mudança de faixa manual. Realiza medidas de tensão DC e AC, corrente DC e AC, resistência, capacitância, frequencia, temperatura, indutância e testes de hFE de transistor, diodo e continuidade.</t>
  </si>
  <si>
    <t>Painel de secagem rápida com 3 Lâmpadas, 220V</t>
  </si>
  <si>
    <t>Paleteira hidráulica manual 2 T, largura entre garfos 520 mm, comprimento dos garfos 1100 mm, rodas em nylon</t>
  </si>
  <si>
    <r>
      <t>Pistola de ponto com avanço, sensor exclusivo de captação através de pinça indutiva, bulbo de xenônio de alta concentração luminosa, funciona na própria bateria do automóvel, bocal de borracha. chicote completo de reposição. Funções:</t>
    </r>
    <r>
      <rPr>
        <b/>
        <sz val="11"/>
        <color indexed="8"/>
        <rFont val="Times New Roman"/>
        <family val="1"/>
      </rPr>
      <t xml:space="preserve"> </t>
    </r>
    <r>
      <rPr>
        <sz val="11"/>
        <color indexed="8"/>
        <rFont val="Times New Roman"/>
        <family val="1"/>
      </rPr>
      <t>avanço: 0-60 graus. Acompanha: estojo para acomodação do equipamento; cabo especial com pinça indutiva.</t>
    </r>
  </si>
  <si>
    <t>Pistola profissional para pintura automotiva de alta economia; Vazão de Tinta: 330 min / min; consumo de Ar: 11 CFM; pressão de ar na entrada da pistola: 45 psi; tamanho do leque de até 11” à uma distância de 8".</t>
  </si>
  <si>
    <t>Politriz Angular 7", 1300k, 220V, seletor de velocidade variável, caixa de engrenagem metálica, trava para uso contínuo, empunhadeira para duas posições.</t>
  </si>
  <si>
    <t>Prensa hidráulica manual de 30 ton</t>
  </si>
  <si>
    <t>Solda Retificadora 400AMP, ideal para soldas em aço carbono, inoxidáveis e ferros fundidos e suas ligas, cobre, bronze e alumínio, utilizados nos processos de soldagem com eletrodos de CA e CC, fácil abertura do arco elétrico, montados sobre rodas e cabo para facilitar a locomoção, sistema de refrigeração forçada através de ventilador para proteção dos componentes internos contra aquecimento excessivo, sistema de regulagem por núcleo móvel, utilizado para soldagens em geral, alimentação elétrica trifásica.</t>
  </si>
  <si>
    <t>Tesoura mecânica e guilhotina n° 5 capacidade 5mm</t>
  </si>
  <si>
    <t>Vulcanizador de pneus manual, Tensão: 220v</t>
  </si>
  <si>
    <r>
      <t>Balança de plataforma com capacidade de 100kg, p</t>
    </r>
    <r>
      <rPr>
        <sz val="11"/>
        <color indexed="8"/>
        <rFont val="Times New Roman"/>
        <family val="1"/>
      </rPr>
      <t>lataforma de pesagem com visor frontal ou traseiro, sistema montado diretamente sobre a célula de carga, pés para nivelamento em borracha, batentes de limitação de carga nos quatro cantos da plataforma e um central, pintado com tinta vinílica sintética industrial.</t>
    </r>
  </si>
  <si>
    <t>Balcão térmico self service, sendo um quente e outro refrigerado, medindo 4,20m de comprimento por 1,57m de largura cada. Estrutura em aço revestido em madeira e granito (verde Ubatuba). Capacidade para 20 GNs de meia no balcão refrigerado capacidade para 22 GNs, com suporte central em vidro de 12mm e bom espaço nas extremidades para réchauds, caçorolas, panelas, etc.</t>
  </si>
  <si>
    <t>Bebedouro industrial tamanho 1,55m de altura x 0,88cm de largura x 0,88cm de comprimento 5 torneiras – 1 natural e 4 geladas isolamento em poliuretano voltagem: 220V; filtro de carvão ativado.</t>
  </si>
  <si>
    <t xml:space="preserve">Cortador de legumes industrial, voltagem:220V </t>
  </si>
  <si>
    <t>Estufa para pães com capacidade de 20 esteiras, padeiro noturno, similar a marca Crescepão.</t>
  </si>
  <si>
    <t>Fatiador de pães, voltagem: 220V, similar a marca G Paniz.</t>
  </si>
  <si>
    <t>Frigobar, capacidade 120 l, altura 84 cm, largura 52,70 cm, profundidade 58,60 cm, tensão alimentação 220V, cor branca, características adicionais porta e tampo aproveitável</t>
  </si>
  <si>
    <t>Frigobar, capacidade 47 l, altura 47 cm, largura 40 cm, profundidade 49 cm, tensão alimentação 220V, cor branca</t>
  </si>
  <si>
    <t>Frigobar, capacidade 80 l, altura 63 cm, largura 47,60 cm, profundidade 53 cm, tensão alimentação 220V, cor branca, características adicionais prateleiras removíveis</t>
  </si>
  <si>
    <t xml:space="preserve">Refresqueira industrial com depósito para 100L, em aço inoxidável polido com fundo inclinado e cantos arredondados que permite escoamento total do liquido e facilita a higienização; gabinete em aço inoxidável 430 polido; rodízios que não danificam o piso e facilitam a reposição; torneiras plásticas de grande vazão que agilizam o uso e facilitam a higienização e a manutenção; sistema de agitação com eletrobomba, próprio para bebidas de menor densidade; compressor silencioso de alto desempenho que utiliza o gás R134a ( que não agride a camada de ozônio); Potencia mínima: 708W e certificação do INMETRO. </t>
  </si>
  <si>
    <t>Liquidificador industrial inox, material copo aço inoxidável, material base alumínio, capacidade mínima: 8 litros, potencia do motor ½ cv, voltagem: bivolt.</t>
  </si>
  <si>
    <r>
      <t xml:space="preserve">Suporte, tipo </t>
    </r>
    <r>
      <rPr>
        <i/>
        <sz val="11"/>
        <color indexed="8"/>
        <rFont val="Times New Roman"/>
        <family val="1"/>
      </rPr>
      <t xml:space="preserve">Pallet, </t>
    </r>
    <r>
      <rPr>
        <sz val="11"/>
        <color indexed="8"/>
        <rFont val="Times New Roman"/>
        <family val="1"/>
      </rPr>
      <t>produzido em peça única, injetado em polipropileno, cor: preto, medidas: 1200x1000x165 mm.</t>
    </r>
  </si>
  <si>
    <t>Mesa auxiliar para lavadoras, Dimensões: (LxPxH) 625x600x855mm; tampo superior com bordas que impedem a queda da gaveta, estrutura e planos em aço inoxidável AISI 304, tampo superior liso ou com roletes em poliacetal e dotadas de dois planos ( um supeior para entrada ou saída de gavetas e um inferior para armazenamento das gavetas extras ou simplesmente apoio) e pés niveladores fabricados em nylon injetado.</t>
  </si>
  <si>
    <t>PBCE</t>
  </si>
  <si>
    <t>Bastão sinalizador eletrônico para trânsito, resistente a impactos medindo 545 mm de comprimento, área luminosa vermelha fluorescente refletiva protegida por tubo transparente com 335 mm de comprimento x 43 mm de diâmetro, composta por 6 led´s de alto brilho. cabo empunhador antiderrapante, com 51 mm de diâmetro, e cordão em nylon. com um botão seletor para luz piscante/fixa/desliga. peso aproximado 300g. alimentação: 02 (duas) pilhas grandes alcalinas (não incluídas). autonomia: aproximadamente 400 horas.</t>
  </si>
  <si>
    <t>Canalizador tipo barreira para sinalização de trânsito fabricado em polietileno com proteção contra raios uv. as dimensões do canalizador são 0,6 x 0,5 x 1,2 m respectivamente larg, alt. e comp.. o canalizador de trânsito possui na parte superior 15 cm de larg. e 100 cm de comp. e nas extremidades encaixes laterais tipo macho e fêmea. na parte inferior possui 3 sapatas com 0,15 x 0,45 mt. o canalizador para sinalização de trânsito pesa 9 kg (vazio). possui na parte superior tampa que possibilita seu preenchimento com areia ou água para evitar o deslocamento do canalizador na rodovia. fabricação em diversas cores.</t>
  </si>
  <si>
    <t>Cone de sinalização para rodovias, obras ou vias de tráfego intenso. Com conjunto de faixa(s) que auxiliam na visualização diurna e noturna. Características: conjunto montado (cone e base); altura 75 cm e peso 4,0kg. Cone: produzido em pead; proteção anti-uv; cor laranja; base: emborracha reciclada na cor preta.</t>
  </si>
  <si>
    <t>Cone de sinalização que atende a nbr 15.071 da associação brasileira de normas técnicas - abnt. esse cone abnt para sinalização viária extra-flexível, permite dobrá-lo totalmente ao meio sem prejuízo do seu formato original. Na cor laranja e resistente a intempéries, altura de 75 cm e peso mínimo de 3 kg. A base do cone abnt é composta por oito sapatas distribuídas uniformemente melhorando sua fixação ao solo e permitindo a passagem de água sob o cone, evitando deslocamentos involuntários. o cone abnt possui dois rebaixos que servem para evitar o desgaste provocado pelo atrito em tempo de empilhamento, e onde são colocados os anéis refletivos. Os anéis são retro-reflexivos micro prismáticos à base de pvc com forro plástico com refletividade mínima de 300 candelas/lux/m2, tendo cada anel 10 cm de altura.</t>
  </si>
  <si>
    <t>Cone sinalização: balizador produzido em pead com proteção anti-uv na cor laranja, com peso aprox. 1,15 kg. Base: em borracha na cor preta com peso 1,3 kg, podendo ser fixado ao solo com parafuso ou cola apropriada. Faixas - 2 faixas brancas refletivas. Características: seu conjunto de molas possibilita seu deslocamento a fim de preservar o balizador e o móvel. A utilização de cordas e correntes passantes junto ao balizador, auxilia para o isolamento de área.</t>
  </si>
  <si>
    <t>Cone sinalização: balizador/cone para praça de pedágio, shopping, estacionamento ou divisor de tráfego, tanto automotivo, quanto de pedestres com conjunto de faixa(s) auxiliam na visualização diurna e noturna. características: conjunto montado (balizador e base); altura 105 cm e peso aprox. 6 kg ou 7,2 kg; produzido em pead; proteção anti-uv; cor laranja; peso 1,2kg. base: em borracha reciclada cor preta; peso 6,0 kg. faixas: 2 faixas adesiva refletiva na cor branca.</t>
  </si>
  <si>
    <t>Sinalizador de trânsito traflight, utilizado como acessório para sinalização em vias e rodovias com baixa iluminação, oferecendo sinalização autônoma para o trânsito, com compartimento para duas pilhas 6v (não inclusa) e com sistema de fotocélula para ligar automaticamente no escuro. autonomia aproximadamente 600 horas</t>
  </si>
  <si>
    <t>Sinalizador tipo giroflex com acionamento através de acendedor de cigarros ou fixo, podendo ser em 12v24v. a cúpula do sinalizador giroflex produzida em acrílico. o sinalizador giroflex possui a base preta em borracha com cabo espiral de 3m de comprimento e plug tipo acendedor sem fusível, movimentação giratória aproximada 100 giros por minuto.</t>
  </si>
  <si>
    <t>Tonel de sinalização de polietileno, base quadrada, vertical, empilhável, na cor laranja. Proteção contra raios uv, altura total de 1,15 m e peso de 3,3 kg. Formato totalmente cilíndrico com diâmetro da base 60 cm, diâmetro do topo 37 cm. Base quadrada medindo 63x63 cm com peso de 8kg. O tonel de sinalização possui no topo barra com alça anatômica para facilitar o transporte. A alça é furada para a colocação de sinalizador noturno. A área para inserção do anel refletivo do produto é através de rebaixos ao longo do corpo do tonel sinalizador que evitam o desgaste do refletivo. O tonel sinalizador apresenta cinco rebaixos que possuem altura aproximada de 15 cm. Esse produto também é conhecido como barreira, conão, barril, canalizador e delimitador de tráfego.</t>
  </si>
  <si>
    <r>
      <t xml:space="preserve">Betoneira 400 litros, monofásico, voltagem: 220V, </t>
    </r>
    <r>
      <rPr>
        <sz val="11"/>
        <color indexed="8"/>
        <rFont val="Times New Roman"/>
        <family val="1"/>
      </rPr>
      <t>Chave liga/desliga na parte externa da casinha do motor, fácil remoção do motor, cabo elétrico de 50 cm, altura planejada para descarregar a massa totalmente no carrinho, sem deixar resíduo em seu interior, durabilidade e resistência, facilidade de operação, fácil de transportar, maior produtividade, pás dimensionadas tecnicamente para garantir uma mistura homogênea, fácil colocação de materiais, rodas de borracha desenvolvidas para maior resistência.</t>
    </r>
  </si>
  <si>
    <t>Furadeira de bancada 1/3 cv mandril de 1/2", monofásica.</t>
  </si>
  <si>
    <t>Furadeira de coluna; Furadeira com engrenagem direcionada. Caixa de engrenagens excepcional, equipada com mesa coordenada, grade protetora contra cavaco, equipada com sistema de trava opcional. Motor de duas velocidades, equipada com sistema de refrigeração e motor de avanço no fuso, três faixas no motor de avanço, avanço em posição baixa com dispositivo de parada, fuso de alta precisão e carro amplo.</t>
  </si>
  <si>
    <r>
      <t>Mesa Coordenada; mesa com Escala e Limitador, carrinhos prismático regulado</t>
    </r>
    <r>
      <rPr>
        <sz val="11"/>
        <color indexed="8"/>
        <rFont val="Times New Roman"/>
        <family val="1"/>
      </rPr>
      <t xml:space="preserve"> por parafuso e porca, base Graduada de 0º a 90º à esquerda e a direita, giro total de 360º, inclusos rolamentos nos fusos para evitar folgas e desgastes laterais, guias Primáticos que permitem regulagem da folga através de réguas sistema rabo de andorinha, porca Fabricada em bronze, para evitar travamento dos fusos, fuso com passo de 4 mm.</t>
    </r>
  </si>
  <si>
    <t>Serra policorte 14" 2000W 220v, com empunhadura proporcionando melhor ergonomia na operação, base altamente resistente, fácil ajuste para diversos tamanhos de peças</t>
  </si>
  <si>
    <t>Torno de bancada (Morsa) n° 8, mordentes separados do corpo do torno, podendo ser trocados, no caso de avaria, fuso e porca de alta resistência</t>
  </si>
  <si>
    <t>Torno médio - 1500x500mm</t>
  </si>
  <si>
    <t>Tupia de coluna profissional 1300 W, Tensão: 220v</t>
  </si>
  <si>
    <t>Extintores</t>
  </si>
  <si>
    <t>Extintor de Incêndio AP, capacidade de 10 L, de acordo com as normas da ABNT, completo</t>
  </si>
  <si>
    <t>Extintor de Incêndio CO2, capacidade de 6 kg, BC, de acordo com as normas da ABNT, completo</t>
  </si>
  <si>
    <t>Extintor de Incêndio de pó químico, capacidade de 2 kg, ABC, de acordo com as normas da ABNT, completo</t>
  </si>
  <si>
    <t>Extintor de Incêndio de pó químico, capacidade de 4 kg, BC, de acordo com as normas da ABNT, completo</t>
  </si>
  <si>
    <t>Extintor de Incêndio de pó químico, capacidade de 8 kg, BC, de acordo com as normas da ABNT, completo</t>
  </si>
  <si>
    <t>Extintor de Incêndio PQS, capacidade de 1 kg, ABC, de acordo com as normas da ABNT, completo</t>
  </si>
  <si>
    <t>Diversos</t>
  </si>
  <si>
    <t>Aparador de cercas-vivas, sebes e arbustos, 500W, com trava que não deixa a extensão elétrica desconectar, 220V, comprimento da Lâmina: 510 mm.</t>
  </si>
  <si>
    <t>Aspirador de pó para sólido e liquido, 1300W, 20 litros, 220V.</t>
  </si>
  <si>
    <t>Caldeira (aquecedor de água) com capacidade para 100 litros; utilização em aquecimento de água para 10 chuveiros; combustível: lenha.</t>
  </si>
  <si>
    <t>Escada articulada de alumínio 12 degraus, com múltiplas posições.</t>
  </si>
  <si>
    <t>Gerador de energia a gasolina. especificações: motor de 4 tempos com refrigerador a ar e comando de válvula ohv, cilindrada - 163 cc, potência nominal - 4,8 kw/6,5 hp/3600 rpm, combustível - gasolina, capacidade do tanque de combustível- 15 litros, sistema de partida - manual (retrátil), nível de ruídos a 7m de distância - máxima 69 db, gerador: fase - monofásico, tensão de saída: bivolt, tomadas e tensões: 2 tomadas de 115 e/ou 120v c.a e 1 tomada de 230 e/ou 240v c.a, freqüência - 60 hz, potência máxima ac - 2.500w.</t>
  </si>
  <si>
    <t>Gerador de energia, motor diesel 10 CV, partida elétrica, potencia máxima 5,0 KVA, potencia nominal 4,5 KVA, trifásico, capacidade mínima do tanque de 12,5 litros, com baixo nível de ruído.</t>
  </si>
  <si>
    <r>
      <t xml:space="preserve">Lavadora de alta pressão 1600 libras, </t>
    </r>
    <r>
      <rPr>
        <sz val="11"/>
        <color indexed="8"/>
        <rFont val="Times New Roman"/>
        <family val="1"/>
      </rPr>
      <t>com rodas grandes e baixo centro de gravidade, cabeçote de latão: aumento da resistência da pressão, bomba compacta e resistente: usa três pistões de aço inox, cabeçote de latão e tubeira de aço inox, possui alça de transporte, dosador de detergente integrado e espaço para armazenar o cabo elétrico e a mangueira.</t>
    </r>
  </si>
  <si>
    <t>Máquina/cortador de grama com motor a combustão sem tração. características adicionais: motor a combustão interna 4 tempos, a gasolina de 4hp. motor com rotação fixa de 3200 rpm diâmetro de corte: no mínimo 39 cm. sistemas de partida: manual. modelo de empurrar com 4 rodas de rolamentos sem coletor. Lâminas em aço sae 6153 cromo vanádio temperado. 4 posições de corte: corte alto: 70mm; corte médio: 55mm; corte baixo: 40mm; corte raso: 25mm.</t>
  </si>
  <si>
    <t xml:space="preserve">Motosserra leve, semi-profissional, de corte suave e alta performance, motor 2 tempos, cilindradas mínimo: 40,1 cc; capacidade do tanque de combustível: 0,310 l, capacidade do tanque de óleo lubrificante: 0,210 l, mistura de combustível: 25:1; bomba de óleo: automática regulável; freio da corrente: automático inercial; carburador: diafragma; comprimento do sabre: 16" ( 41 cm); corrente passo: .325"; sistema anti-vibratório </t>
  </si>
  <si>
    <t>Roçadeira semi profissional. aplicação: operação em gramados, capins e pequenos arbustos e em áreas de encostas e morros. informações técnicas: tipo: costal; motor: 2t gasolina; cilindrada (cc): 32,6; potência (0.9kw) 1.2 hp a 6500 rpm; rotação máxima sem carga: 12000 rpm; combustível gasolina e óleo 2t (25:1); consumo aproximado. 1 l/h; capacidade do tanque: 1,2 l; autonomia aproxima da: 72 minutos; tipo de ignição: eletrônica; vela: champion cj8y; diâmetro do tubo de transmissão: 26 mm.</t>
  </si>
  <si>
    <r>
      <t xml:space="preserve">Termômetro Infravermelho, </t>
    </r>
    <r>
      <rPr>
        <sz val="11"/>
        <color indexed="8"/>
        <rFont val="Times New Roman"/>
        <family val="1"/>
      </rPr>
      <t>digital portátil, com mira laser (classe II), LCD de 3 1/2 dígitos, resolução de 0.5°C / 1°C ou 1°F, precisão básica de 2% ou 2°C, congelamento de leitura, desligamento automático, emissividade fixa em 0.95, campo de visão de 10:1. Realiza medidas de temperatura na faixa de -30°C a 550°C ou -22°F a 1022°F, com uso do sistema de medida por irradiação infravermelho, alcance</t>
    </r>
    <r>
      <rPr>
        <b/>
        <sz val="11"/>
        <color indexed="8"/>
        <rFont val="Times New Roman"/>
        <family val="1"/>
      </rPr>
      <t>:</t>
    </r>
    <r>
      <rPr>
        <sz val="11"/>
        <color indexed="8"/>
        <rFont val="Times New Roman"/>
        <family val="1"/>
      </rPr>
      <t xml:space="preserve"> 1,20m.</t>
    </r>
  </si>
  <si>
    <t>Termômetro infravermelho profissional (-50,0º a 530,0º C), classe: termômetro infravermelho para alta temperatura. Dados do produto: precisão: +/- 2%, distancia razão do ponto: 12:1, emissividade: 0,95, tempo de resposta e de comprimento de onda: 500ms e (8-14) um, repetibilidade: 1%, resolução: 0.1 ºC/ºF, Seleção Celsius/Fahrenheit: sim, função armazenamento de dados: sim, mira laser: sim, função liga/desliga luz no display:sim, função desligamento automático / economia de bateria: sim e indicação de bateria fraca: sim.</t>
  </si>
  <si>
    <t>Ventilador de parede 50 cm com controle de oscilação para direita e esquerda, inclinação para frente e para trás. grade metálica removível para facilitar a limpeza. Voltagem: 220 v, potência 174 w. Rotação: 1.300 rpm. vazão: 230m³/min. freqüência: 60hz. isolação (fio de cobre esmaltado): classe h (180º). capacitor 220v: 8,5µf x 300 vac. peso bruto: 8,7kg. hélice: 3 pás. cor: preto</t>
  </si>
  <si>
    <t>Colchão, material 100% espuma, revestimento tecido 54% algodão e 46% viscose, proteção tecido antiácaro, antimofo e antialérgico, altura 18, comprimento 188, largura 78, densidade 33, tipo solteiro</t>
  </si>
  <si>
    <t>Colchão, material 100% espuma, revestimento tecido 54% algodão e 46% viscose, proteção tecido antiácaro, antimofo e antialérgico, altura 18, comprimento 188, largura 88, densidade 28, tipo solteiro</t>
  </si>
  <si>
    <t>Colchão, material 100% espuma, revestimento em poliéster, proteção tecido antiácaro, antimofo e antialérgico, altura 18, comprimento 188, largura 1,38, densidade 33, tipo casal</t>
  </si>
  <si>
    <t>GPS portátil, com Bússola eletrônica com compensação de inclinação sobre os 3 eixos, que mostra a sua direção mesmo quando a unidade não se encontre numa posição nivelada, altímetro barométrico que informa leituras de elevação precisas, entrada para cartão microSD e ligação wireless para partilha de pontos, rotas, trajetos.</t>
  </si>
  <si>
    <t>Móveis</t>
  </si>
  <si>
    <t>Armário de aço com 2mx1mx0,40cm, 04 prateleiras e 02 portas.</t>
  </si>
  <si>
    <t>Armário vertical em aço para fichário, com 04 gavetas, com chaves.</t>
  </si>
  <si>
    <t>Cadeira digitador, material da estrutura tubo: aço, com pintura eletrostática, cor preta, material do assento: espuma injetada, material do encosto: espuma injetada, revestido com tecido, tipo base giratória, tipo encosto baixo, cor do revestimento: azul escuro, características adicionais: com braço regulável e regulagem vertical de altura com pistão à gás, rodízios de roda dupla de alta resistência.</t>
  </si>
  <si>
    <t>Cadeira digitador, material da estrutura tubo: aço, com pintura eletrostática, cor preta, material do assento: espuma injetada, material do encosto: espuma injetada, revestido com tecido, tipo base giratória, tipo encosto baixo, cor do revestimento: azul escuro, características adicionais: sem braço e regulagem vertical de altura com pistão à gás, rodízios de roda dupla de alta resistência.</t>
  </si>
  <si>
    <t>Cadeira giratória com regulagem de altura, 06 posições, haste em nylon injetável, com rodízio ou sapatas, mecanismo telescópio para regular o encosto, assento e encosto compensado e moldado, espuma densidade 35 mm, apoio no braço de poliuretano injetado, coluna vertical com capa telescópica reclinável (relax) com trava de parada. Cor de acordo com a necessidade da unidade.</t>
  </si>
  <si>
    <t>Mesa de jantar, estrutura: base em madeira maciça; tampo em compensado encabeçado 01, com 30mm de espessura; acabamento em verniz PU, na cor: imbuia. Tampo redondo ou quadrado, de 90 cm.</t>
  </si>
  <si>
    <t>Poltrona Presidente revestida em tecido, couro ecológico ou couro natural. Braços em alumínio revestidos. Base em alumínio cromado com ajuste de altura à gás e sistema relax.</t>
  </si>
  <si>
    <t>Poltrona Presidente com encosto telado. Assento revestido em tecido ou couro ecológico. Braços Curvados opcionais injetados na cor preta. Base em aço com capa em nylon com ajuste de altura à gás e sistema relax.</t>
  </si>
  <si>
    <t>Mesa de plástico quadrada monobloco, tipo mesa para bar, medindo 70x70cm, com 72 cm de altura, aditivado com anti-UV, com abertura no centro para guarda-sol, modelo que possibilite o empilhamento,certificada pelo INMETRO.</t>
  </si>
  <si>
    <t>Cadeira de plástico, tipo cadeira para bar, modelo que possibilite o empilhamento, certificada pelo INMETRO</t>
  </si>
  <si>
    <t xml:space="preserve">und </t>
  </si>
  <si>
    <t>Estofado, tipo poltrona reclinável: matéria prima da estrutura: madeira de reflorestamento, revestimento aveludado 100% poliéster, encosto desmontável com cintas elásticas e assento fixo, também com cintas elásticas. Densidade da espuma do assento: D30, base: fixa: com cintas elásticas com espuma D-30 (soft). Pés: sapata plástica. Assento: Fixo. Cores disponíveis: Marrom; Fixação: Grampos de aço Encosto: reclinável; Móvel: Móvel com cintas elásticas com fibra de poliéster siliconizada. Dimensões (LxAxP) Fechada: 89 x 103 x 93 cm, Aberta: 89 x 103 x 149 cm; Densidade do encosto: fibra de poliéster siliconizada. Densidade dos braços: D30.</t>
  </si>
  <si>
    <t>09.556.239/0001-17</t>
  </si>
  <si>
    <t>Loja do Mecanico</t>
  </si>
  <si>
    <t>93.254.555/0001-40</t>
  </si>
  <si>
    <t>Refrigeração Butui Ltda</t>
  </si>
  <si>
    <t xml:space="preserve"> Maquina de lavar louça; etc</t>
  </si>
  <si>
    <t>09.492.767/0001-50</t>
  </si>
  <si>
    <t>Lucas Moveis</t>
  </si>
  <si>
    <t>11.244.512/0001-10</t>
  </si>
  <si>
    <t>Dal Maso e Dal Maso Ltda</t>
  </si>
  <si>
    <t>11.333.352/0001-85</t>
  </si>
  <si>
    <t>Chaves Comercio e Licitações EIRELI</t>
  </si>
  <si>
    <t>07.586.061/0001-21</t>
  </si>
  <si>
    <t>Cristiane de Souza Lendengue ME</t>
  </si>
  <si>
    <t>04.309.482/0001-17</t>
  </si>
  <si>
    <t>Marcio Kirst</t>
  </si>
  <si>
    <t>92.740.687/0001-10</t>
  </si>
  <si>
    <t>Comercial Knetig</t>
  </si>
  <si>
    <t>89.846.067/0001-55</t>
  </si>
  <si>
    <t>Incosepe</t>
  </si>
  <si>
    <t>05.081.805/0001-20</t>
  </si>
  <si>
    <t>Planeta sinalização</t>
  </si>
  <si>
    <t>Balizador tipo palito para sinalização viária, fabricado em polietileno na cor laranja altura 1,24 mts formato cilíndrico. possui na parte superior do poste duas faixas refletivas na cor prata com no mínimo 10 cm cada, e alça superior com furo para fixação de dispositivo acessório tipo sinalizador luminoso intermitente. perímetro 32 cm e diâmetro externo 10 cm. a base do balizador palito é maciça, removível, rígida e emborrachada na cor preta, em formato octogonal com todas as faces de mesmo tamanho, peso aproximado de 7kg</t>
  </si>
  <si>
    <t>07.278.378/0001-09</t>
  </si>
  <si>
    <t>Simone Campos &amp; Campos Ltda</t>
  </si>
  <si>
    <t>12.250.714/0001-37</t>
  </si>
  <si>
    <t>Flaviane da Rosa Garcia ME</t>
  </si>
  <si>
    <t>13.630.752/0001-88</t>
  </si>
  <si>
    <t>Sinobras</t>
  </si>
  <si>
    <t>08.427.697/0001-93</t>
  </si>
  <si>
    <t>Vilson Amauri Soares</t>
  </si>
  <si>
    <t>Preço referencia</t>
  </si>
  <si>
    <t>Preço Referencia</t>
  </si>
  <si>
    <t>PREÇO REFERENCIA</t>
  </si>
  <si>
    <t>MAPA COMPARATIVO I</t>
  </si>
  <si>
    <t>ALESSANDRO SOUZA LENCINA - 2º Sgt</t>
  </si>
  <si>
    <t>____________________________________</t>
  </si>
  <si>
    <t>Pregoeiro</t>
  </si>
  <si>
    <t>TELEFONIA</t>
  </si>
  <si>
    <t>MAPA COMPARATIVO II</t>
  </si>
  <si>
    <t>OFICINA</t>
  </si>
  <si>
    <t>MAPA COMPARATIVO III</t>
  </si>
  <si>
    <t>COZINHA</t>
  </si>
  <si>
    <t>MAPA COMPARATIVO IV</t>
  </si>
  <si>
    <t>MAPA COMPARATIVO V</t>
  </si>
  <si>
    <t>CONTRUÇÃO</t>
  </si>
  <si>
    <t>MAPA COMPARATIVO VI</t>
  </si>
  <si>
    <t>km</t>
  </si>
  <si>
    <t>Empresas</t>
  </si>
  <si>
    <t>14.217.906/0001-77</t>
  </si>
  <si>
    <t>G. Marchy Transporte - ME</t>
  </si>
  <si>
    <t>05.142.791/0001-08</t>
  </si>
  <si>
    <t>Transporte Pirapoense Ltda</t>
  </si>
  <si>
    <r>
      <t xml:space="preserve">Serviço de transporte rodoviário, de pessoal, em coletivo, com capacidade mínima de </t>
    </r>
    <r>
      <rPr>
        <u val="single"/>
        <sz val="12"/>
        <color indexed="8"/>
        <rFont val="Times New Roman"/>
        <family val="1"/>
      </rPr>
      <t>12(doze)</t>
    </r>
    <r>
      <rPr>
        <sz val="12"/>
        <color indexed="8"/>
        <rFont val="Times New Roman"/>
        <family val="1"/>
      </rPr>
      <t xml:space="preserve"> poltronas, inclusas despesas com motoristas, combustível e taxas de pedágios. Saídas e/ou chegadas no Órgão contratante. O Km  rodado será computado do local do embarque até o local de desembarque dos militares.</t>
    </r>
  </si>
  <si>
    <r>
      <t xml:space="preserve">Serviço de transporte rodoviário, de pessoal, em ônibus, com capacidade mínima de </t>
    </r>
    <r>
      <rPr>
        <u val="single"/>
        <sz val="12"/>
        <color indexed="8"/>
        <rFont val="Times New Roman"/>
        <family val="1"/>
      </rPr>
      <t>45(quarenta e cinco)</t>
    </r>
    <r>
      <rPr>
        <sz val="12"/>
        <color indexed="8"/>
        <rFont val="Times New Roman"/>
        <family val="1"/>
      </rPr>
      <t xml:space="preserve"> poltronas; Com bagageiro, bageiro, banheiro e condicionador de ar. No serviço estão incluídas as despesas com motorista, combustível e taxas de pedágios. Saídas e/ou chegada no órgão contratante. O Km rodado será computado do local de desembarque dos militares.</t>
    </r>
  </si>
  <si>
    <r>
      <t xml:space="preserve">Serviço de transporte rodoviário, de pessoal, em ônibus, com capacidade mínimade </t>
    </r>
    <r>
      <rPr>
        <u val="single"/>
        <sz val="12"/>
        <color indexed="8"/>
        <rFont val="Times New Roman"/>
        <family val="1"/>
      </rPr>
      <t>36(trinta e seis)</t>
    </r>
    <r>
      <rPr>
        <sz val="12"/>
        <color indexed="8"/>
        <rFont val="Times New Roman"/>
        <family val="1"/>
      </rPr>
      <t xml:space="preserve"> poltronas; Com bagageiro, banheiro e condicionador de ar. No serviço estão incluídas as despesas com motorista, combustível e taxas de pedágios. Saídase/ou chegada no órgão contratante. O Km rodado será computado do local do embarque até o local do desembarque dos militares.</t>
    </r>
  </si>
  <si>
    <t>02.252.506/0001-13</t>
  </si>
  <si>
    <t>Giruá Turismo LTDA</t>
  </si>
  <si>
    <t>JONAS DA SILVA GODOY - 3º Sgt</t>
  </si>
  <si>
    <t>Descrição</t>
  </si>
  <si>
    <t>UND</t>
  </si>
  <si>
    <t>QUANT</t>
  </si>
  <si>
    <t>PREÇO DE REFERÊNCIA (R$)</t>
  </si>
  <si>
    <t>empresa 1</t>
  </si>
  <si>
    <t>empresa 2</t>
  </si>
  <si>
    <t xml:space="preserve">empresa 3 </t>
  </si>
  <si>
    <t xml:space="preserve">empresa 2 </t>
  </si>
  <si>
    <t>empresa 3</t>
  </si>
  <si>
    <r>
      <t xml:space="preserve">Contratação de empresa especializada para Agenciamento de Viagens, compreendendo os serviços de marcação, remarcação, cancelamento, aquisição, reversão de passagem não utilizada e emissão de </t>
    </r>
    <r>
      <rPr>
        <b/>
        <sz val="12"/>
        <color indexed="8"/>
        <rFont val="Times New Roman"/>
        <family val="1"/>
      </rPr>
      <t>passagens aéreas para vôos nacionais e internacionais</t>
    </r>
    <r>
      <rPr>
        <sz val="12"/>
        <color indexed="8"/>
        <rFont val="Times New Roman"/>
        <family val="1"/>
      </rPr>
      <t>.</t>
    </r>
  </si>
  <si>
    <t>Valor a ser empenhado com o custo das passagens aéreas, conforme a necessidade (VALOR FIXO)</t>
  </si>
  <si>
    <t>Sv</t>
  </si>
  <si>
    <t>ITEM</t>
  </si>
  <si>
    <t>GRUPO</t>
  </si>
  <si>
    <t>VALOR ESTIMADO(R$)</t>
  </si>
  <si>
    <t>MAPA COMPARATIVO</t>
  </si>
  <si>
    <t>11.335.789/0001-58/ LAMTUR AGENCIA DE VIAGENS</t>
  </si>
  <si>
    <t>14.217.906/0001-77/ G. MARCHY TRANSPORTE-ME</t>
  </si>
  <si>
    <t>05.142.791/0001-08 TRANSPORTE PIRAPOENSE</t>
  </si>
  <si>
    <t>VALOR TOTAL</t>
  </si>
  <si>
    <t>ESCOLA DE APERFEICOAMENTO DE SARGENTOS</t>
  </si>
  <si>
    <t>CENTRO PREPARACAO OFICIAIS RESEVA/RECIFE</t>
  </si>
  <si>
    <t>COMANDO 2 BRIGADA DE CAVALARIA MECANIZADA/RS</t>
  </si>
  <si>
    <t>1 BATALHAO DE COMUNICACOES DIVISIONARIO/RS</t>
  </si>
  <si>
    <t>3 BATALHAO DE ENGENHARIA DE COMBATE/RS</t>
  </si>
  <si>
    <t>12 REGIMENTO DE CAVALARIA MECANIZADO/RS</t>
  </si>
  <si>
    <t>27 GRUPO DE ARTILHARIA DE CAMPANHA/RS</t>
  </si>
  <si>
    <t>22 GRUPO DE ARTILHARIA DE CAMPANHA/RS</t>
  </si>
  <si>
    <t>3 BATALHAO DE POLICIA DO EXERCITO/RS</t>
  </si>
  <si>
    <t>8 BATALHAO LOGISTICO/RS</t>
  </si>
  <si>
    <t>DESCRIÇÃO</t>
  </si>
  <si>
    <t>QTD TOTAL</t>
  </si>
  <si>
    <t>VALOR UNIT</t>
  </si>
  <si>
    <t>sv</t>
  </si>
  <si>
    <t>sv/km</t>
  </si>
  <si>
    <t>G1</t>
  </si>
  <si>
    <t>G2</t>
  </si>
  <si>
    <t>-</t>
  </si>
  <si>
    <t>TOTAL LICITADO</t>
  </si>
  <si>
    <t>UASG</t>
  </si>
  <si>
    <t>ENDEREÇO</t>
  </si>
  <si>
    <t>2º REGIMENTO DE CAVALARIA MECANIZADO</t>
  </si>
  <si>
    <t>GERENCIADORA</t>
  </si>
  <si>
    <t>PARTICIPANTE</t>
  </si>
  <si>
    <t>Av. Júlio Tróis, 2032 - Passo
97.670-000 SÃO BORJA – RS 
Tel:(55) 3431-3177 / Fax: (55) 3431-3851</t>
  </si>
  <si>
    <t xml:space="preserve"> 
Avenida Benjamin Constant, 1217 - Centro
98015-262 Cruz Alta, Rio Grande Do Sul, Brazil</t>
  </si>
  <si>
    <t>Av. 17 de Agosto
52.060-590 Recife</t>
  </si>
  <si>
    <t>R. Padre Anchieta, 3217 - Vila Julia, Uruguaiana - RS, 97500-500</t>
  </si>
  <si>
    <t>Av Venâncio Aires SN | Santo Ângelo - RS | CEP: 98800-000 - Brasil</t>
  </si>
  <si>
    <t>Rua Marquês Ribeiro s/n - Marques Ribeiro, Cachoeira do Sul - RS, 96508-160</t>
  </si>
  <si>
    <t>RUA DUQUE DE CAXIAS, S/N - CENTRO
Jaguarão - RS
CEP: 96300-000
Telefone: 3261-2107 Ramal: 0211
Fax: 3261-2107</t>
  </si>
  <si>
    <t>RUA MARECHAL MALLET, S/N - BAIRRO PENHA - IJUí - RS; 98700000</t>
  </si>
  <si>
    <t xml:space="preserve">RUA 15 DE NOVEMBRO, S/N - QUARTEIS; 97504130
</t>
  </si>
  <si>
    <t xml:space="preserve">RUA CORREA LIMA 550 - SANTA TEREZA; 90850250
</t>
  </si>
  <si>
    <t>AV. BENTO GONCALVES 3156 - PARTENON; 90650001</t>
  </si>
  <si>
    <t>UGG/UGP</t>
  </si>
  <si>
    <t>TIPO</t>
  </si>
  <si>
    <t>NUP</t>
  </si>
  <si>
    <t>ASSUNTO</t>
  </si>
  <si>
    <t>Pregão Eletr – SRP/2º R C Mec</t>
  </si>
  <si>
    <t>MINISTÉRIO DA DEFESA</t>
  </si>
  <si>
    <t>EXÉRCITO BRASILEIRO</t>
  </si>
  <si>
    <t>CMS - 3ª DE – 1ª BDA C MEC</t>
  </si>
  <si>
    <t>2° REGIMENTO DE CAVALARIA MECANIZADO</t>
  </si>
  <si>
    <t>(6º RCL/1888)</t>
  </si>
  <si>
    <t>“REGIMENTO JOÃO MANOEL”</t>
  </si>
  <si>
    <t>SALC</t>
  </si>
  <si>
    <t>INTERESSADO: 2º REGIMENTO DE CAVALARIA MECANIZADO</t>
  </si>
  <si>
    <t>ASSUNTO: PREGÃO ELETRÔNICO – SRP:</t>
  </si>
  <si>
    <t>ANEXOS:</t>
  </si>
  <si>
    <t>Pesquisas de preço</t>
  </si>
  <si>
    <t>Ato de designação de pregoeiro</t>
  </si>
  <si>
    <t>Termo de abertura de Licitação</t>
  </si>
  <si>
    <t>Justificativa/ Motivação da Cotnratação/Aquisição</t>
  </si>
  <si>
    <t>Minuta do Edital</t>
  </si>
  <si>
    <t>MOVIMENTO DO PROCESSO 2017</t>
  </si>
  <si>
    <t>DESTINO</t>
  </si>
  <si>
    <t>DATA</t>
  </si>
  <si>
    <t>Diex nº 602017/Aprov/BASE/2º RC Mec, de 29 de março de 2017.</t>
  </si>
  <si>
    <t>.</t>
  </si>
  <si>
    <t>CMS - 3ª DE - 1ª BDA C MEC</t>
  </si>
  <si>
    <t>(Regimento de Cavalaria Ligeira/1888)</t>
  </si>
  <si>
    <t>“REGIMENTO JOÃO MANOEL</t>
  </si>
  <si>
    <r>
      <rPr>
        <b/>
        <sz val="10"/>
        <color indexed="8"/>
        <rFont val="Times New Roman"/>
        <family val="1"/>
      </rPr>
      <t>Do:</t>
    </r>
    <r>
      <rPr>
        <sz val="10"/>
        <color indexed="8"/>
        <rFont val="Times New Roman"/>
        <family val="1"/>
      </rPr>
      <t xml:space="preserve"> Ch Almoxarifado</t>
    </r>
  </si>
  <si>
    <r>
      <rPr>
        <b/>
        <sz val="10"/>
        <color indexed="8"/>
        <rFont val="Times New Roman"/>
        <family val="1"/>
      </rPr>
      <t>Ao:</t>
    </r>
    <r>
      <rPr>
        <sz val="10"/>
        <color indexed="8"/>
        <rFont val="Times New Roman"/>
        <family val="1"/>
      </rPr>
      <t xml:space="preserve"> Fiscal Administrativo</t>
    </r>
  </si>
  <si>
    <r>
      <rPr>
        <b/>
        <sz val="10"/>
        <color indexed="8"/>
        <rFont val="Times New Roman"/>
        <family val="1"/>
      </rPr>
      <t>Rfr:</t>
    </r>
    <r>
      <rPr>
        <sz val="10"/>
        <color indexed="8"/>
        <rFont val="Times New Roman"/>
        <family val="1"/>
      </rPr>
      <t xml:space="preserve"> Art 13 da Port Min 305/95 (IG 12-02)</t>
    </r>
  </si>
  <si>
    <r>
      <rPr>
        <b/>
        <sz val="10"/>
        <color indexed="8"/>
        <rFont val="Times New Roman"/>
        <family val="1"/>
      </rPr>
      <t>Anexos:</t>
    </r>
    <r>
      <rPr>
        <sz val="10"/>
        <color indexed="8"/>
        <rFont val="Times New Roman"/>
        <family val="1"/>
      </rPr>
      <t xml:space="preserve"> 03 pesquisas de preços </t>
    </r>
  </si>
  <si>
    <t>1. Nos termos do contido no Art 13 das IG 12-02 aprovadas pela Portaria Ministerial nº 305, de 24 Mai 1995, solicito-vos providências junto ao Ordenador de Despesas no sentido de aprovar a contratação dos serviços abaixo, destinado ao 2º R C Mec, conforme o que prescreve os dispositivos referenciados:</t>
  </si>
  <si>
    <t>UNIDADE</t>
  </si>
  <si>
    <t>QTD</t>
  </si>
  <si>
    <t>___________________________________</t>
  </si>
  <si>
    <t>EVANDRO MISSAGIA FERNANDES - Maj</t>
  </si>
  <si>
    <t>Almoxarife</t>
  </si>
  <si>
    <t>Fisc. Administrativa</t>
  </si>
  <si>
    <t>DESPACHO DO ORDENADOR DE DESPESAS</t>
  </si>
  <si>
    <t>1. Autorizo o início dos procedimentos licitatórios e determino a abertura do processo correspondente;</t>
  </si>
  <si>
    <t>2. A SALC adote as providências cabíveis de acordo com as normas em vigor.</t>
  </si>
  <si>
    <t>3. Publique-se.</t>
  </si>
  <si>
    <t>_______________________________________________</t>
  </si>
  <si>
    <t>Ordenador de Despesas do 2° R C Mec</t>
  </si>
  <si>
    <t>64674.003810/2018-13</t>
  </si>
  <si>
    <t>São Borja – RS, 21 de agosto de 2018.</t>
  </si>
  <si>
    <r>
      <t>Assunto:</t>
    </r>
    <r>
      <rPr>
        <sz val="10"/>
        <color indexed="8"/>
        <rFont val="Times New Roman"/>
        <family val="1"/>
      </rPr>
      <t xml:space="preserve"> Serviço de agenciamento de passagens - Transporte de pessoal</t>
    </r>
  </si>
  <si>
    <t>serviço/bilhete</t>
  </si>
  <si>
    <t>Contratação de empresa especializada para Agenciamento de Viagens, compreendendo os serviços de marcação, remarcação, cancelamento, aquisição, reversão de passagem não utilizada e emissão de passagens aéreas para vôos nacionais e internacionais.</t>
  </si>
  <si>
    <t>2. Informo-vos que a contratação da quantidade acima, refere-se ao atendimento das necessidades de viagens para o periodo de 12 meses, eventualmente contratados.</t>
  </si>
  <si>
    <t xml:space="preserve">JOSÉ FLÁVIO DA SILVA PEREIRA  - 1º Ten QAO       </t>
  </si>
  <si>
    <t>JORGE FRANCISCO DE SOUZA JUNIOR -  Cel</t>
  </si>
  <si>
    <t>EVENTUAL CONTRATAÇÃO PARA MARCAÇÃO DE PASSAGENS AÉREAS, EM PROVEITO DA UNIDADE ADMINISTRATIVA DO 2º RC MEC E DEMAIS UNIDADES GESTORAS PARTICIPANTES DESTE PROCESSO.</t>
  </si>
  <si>
    <t xml:space="preserve">Diex nº____2018/Aprov/BASE/2º RC Mec, de 21 de agosto de 2018; pesquisa de preços; mapa comparativo; termo de abertura de licitação; ato de designação do pregoeiro; Termo de Referência; Minuta de edital de pregão e anexos. </t>
  </si>
  <si>
    <t>Empresa 1</t>
  </si>
  <si>
    <t>Empresa 2</t>
  </si>
  <si>
    <t>Empresa 3</t>
  </si>
  <si>
    <t>FIORINO TAMIOSSO &amp; CIA LTDA</t>
  </si>
  <si>
    <t>CNPJ</t>
  </si>
  <si>
    <t>DANIEL MARCHESE ARAUJO - EPP</t>
  </si>
  <si>
    <t>11.119.205/0001-07</t>
  </si>
  <si>
    <t>93.518.132/0001-90</t>
  </si>
  <si>
    <t>: MARCIO ANTÔNIO LAMANA NUNES - ME</t>
  </si>
  <si>
    <t>11.335.789/0001-58</t>
  </si>
  <si>
    <r>
      <t xml:space="preserve"> 
</t>
    </r>
    <r>
      <rPr>
        <b/>
        <sz val="11"/>
        <color indexed="8"/>
        <rFont val="Times New Roman"/>
        <family val="1"/>
      </rPr>
      <t>MINISTÉRIO DA DEFESA
EXÉRCITO BRASILEIRO
C M S - 3ª D E - 1ª BDA C MEC
2º REGIMENTO DE CAVALARIA MECANIZADO
(6ª Regimento de Cavalaria Ligeira / 1888)
REGIMENTO JOÃO MANOEL
TERMO DE REFERÊNCIA
PROCESSO nº 64674.003810/2018-13
REFERÊNCIA: DIEx nº _____/2018, de 21 de agosto de 2018.</t>
    </r>
    <r>
      <rPr>
        <sz val="11"/>
        <color indexed="8"/>
        <rFont val="Times New Roman"/>
        <family val="1"/>
      </rPr>
      <t xml:space="preserve">
</t>
    </r>
  </si>
  <si>
    <t>158461 - INST.FED.CATARINENSE/CAMPUS CONCORDIA</t>
  </si>
  <si>
    <t>SV</t>
  </si>
  <si>
    <t>Concórdia/SC</t>
  </si>
  <si>
    <t>Manifestado</t>
  </si>
  <si>
    <t>154706 - INST.FED.CATARINENSE/CAMPUS BRUSQUE</t>
  </si>
  <si>
    <t>Brusque/SC</t>
  </si>
  <si>
    <t>152290 - INST. FED. DE EDU., CIEN.E TEC. SAO FRANCISCO</t>
  </si>
  <si>
    <t>São Francisco do Sul/SC</t>
  </si>
  <si>
    <t>160396 - COMISSAO REGIONAL DE OBRAS/3/RS</t>
  </si>
  <si>
    <t>Porto Alegre/RS</t>
  </si>
  <si>
    <t>160388 - 3 REGIMENTO DE CAVALARIA DE GUARDA/RS</t>
  </si>
  <si>
    <t>160369 - 3 GRUPO DE ARTILHARIA ANTIAEREA/RS</t>
  </si>
  <si>
    <t>Caxias do Sul/RS</t>
  </si>
  <si>
    <t>152663 - INST.FED.DE EDU.CIENC.TEC./CAMPUS LUZERNA</t>
  </si>
  <si>
    <t>LUZERNA/SC</t>
  </si>
  <si>
    <t>160383 - 12 REGIMENTO DE CAVALARIA MECANIZADO/RS</t>
  </si>
  <si>
    <t>Jaguarão/RS</t>
  </si>
  <si>
    <t>152253 - INST.FED.DE EDU.CIENC.E TEC./CAMPUS IBIRAMA</t>
  </si>
  <si>
    <t>Ibirama/SC</t>
  </si>
  <si>
    <t>160380 - COMANDO 8 BRIGADA DE INFANTARIA MOTORIZADA/RS</t>
  </si>
  <si>
    <t>Pelotas/RS</t>
  </si>
  <si>
    <t>785350 - CAPITANIA FLUVIAL DE PORTO ALEGRE</t>
  </si>
  <si>
    <t>160438 - COMANDO 2 BRIGADA DE CAVALARIA MECANIZADA/RS</t>
  </si>
  <si>
    <t>Uruguaiana/RS</t>
  </si>
  <si>
    <t>160393 - COLEGIO MILITAR DE PORTO ALEGRE/RS</t>
  </si>
  <si>
    <t>160389 - 8 BATALHAO LOGISTICO/RS</t>
  </si>
  <si>
    <t>160358 - 6 REGIMENTO DE CAVALARIA BLINDADO/RS</t>
  </si>
  <si>
    <t>Alegrete/RS</t>
  </si>
  <si>
    <t>160377 - 8 ESQUADRAO DE CAVALARIA MECANIZADO/RS</t>
  </si>
  <si>
    <t>160447 - 1º BATALHãO FERROVIáRIO</t>
  </si>
  <si>
    <t>Lages/SC</t>
  </si>
  <si>
    <t>UNI</t>
  </si>
  <si>
    <t>item 1</t>
  </si>
  <si>
    <t>item 2</t>
  </si>
  <si>
    <t>item 3</t>
  </si>
  <si>
    <t>jucele.grando@ifc-concordia.edu.br</t>
  </si>
  <si>
    <t>JUCELE GRANDO</t>
  </si>
  <si>
    <t>phillipi.coelho@ifc.edu.br</t>
  </si>
  <si>
    <t>PHILLIPI DE MACEDO COELHO</t>
  </si>
  <si>
    <t>mario.costa@ifc.edu.br</t>
  </si>
  <si>
    <t>MARIO FELIPE CIPRIANO BORGES DA COSTA</t>
  </si>
  <si>
    <t>slc@cro3.eb.mil.br</t>
  </si>
  <si>
    <t>ANDREA CAMARGO DOS SANTOS</t>
  </si>
  <si>
    <t>licitacao3rcg@gmail.com</t>
  </si>
  <si>
    <t>PATRICIA BARBOSA DA SILVA</t>
  </si>
  <si>
    <t>VINICIUS DOS REIS</t>
  </si>
  <si>
    <t>licitacao@3gaaae.eb.mil.br</t>
  </si>
  <si>
    <t>fellipe.oliveira@ifc.edu.br</t>
  </si>
  <si>
    <t>FELLIPE DOS SANTOS OLIVEIRA</t>
  </si>
  <si>
    <t>12almox@gmail.com</t>
  </si>
  <si>
    <t>LUIZ PAULO OLIVEIRA ARRUDA</t>
  </si>
  <si>
    <t>edna.schoeffel@ifc.edu.br</t>
  </si>
  <si>
    <t>EDNA MANUELA HAS DE SOUZA SCHOEFFEL</t>
  </si>
  <si>
    <t>contratos.8brigada@gmail.com</t>
  </si>
  <si>
    <t>SILVIO LUIS SARQUIS ESCALANTE</t>
  </si>
  <si>
    <t>cfpa.compras@marinha.mil.br</t>
  </si>
  <si>
    <t>THIAGO BRAGA DA SILVA</t>
  </si>
  <si>
    <t>salc@2bdacmec.eb.mil.br</t>
  </si>
  <si>
    <t>DIEGO AUGUSTO KLEIN</t>
  </si>
  <si>
    <t>salc@cmpa.eb.mil.br</t>
  </si>
  <si>
    <t>JONATHAN LANGONE DUTRA</t>
  </si>
  <si>
    <t>almox@8blog.eb.mil.br</t>
  </si>
  <si>
    <t>LUIZ CARLOS BECK LEAO JUNIOR</t>
  </si>
  <si>
    <t>marcos.eduardo70@gmail.com</t>
  </si>
  <si>
    <t>MARCOS EDUARDO VIEIRA</t>
  </si>
  <si>
    <t>salc@8esqdcmec.eb.mil.br</t>
  </si>
  <si>
    <t>WELINTON DOS SANTOS DE ALMEIDA</t>
  </si>
  <si>
    <t>paulo.delfini10@gmail.com</t>
  </si>
  <si>
    <t>PAULO ROBERTO DELFINI</t>
  </si>
  <si>
    <t>IRP 102018-160428</t>
  </si>
  <si>
    <t>ok</t>
  </si>
  <si>
    <t>160428 - 2 REGIMENTO DE CAVALARIA MECANIZADO/RS</t>
  </si>
  <si>
    <t>São Borja/RS</t>
  </si>
  <si>
    <t>TOTAL DO ITEM</t>
  </si>
  <si>
    <t>ITEM 1</t>
  </si>
  <si>
    <t>ITEM 2</t>
  </si>
  <si>
    <t>ITEM 3</t>
  </si>
  <si>
    <t>NEGOCIAÇÃO DOS ITENS</t>
  </si>
  <si>
    <t>28/08/2018 - 10:07</t>
  </si>
  <si>
    <t>Em virtude da ação de remuneração de agência de viagem - RAV, para os agenciamentos e a impossibilidade de contar com as bonificações como requisito de exequibilidade ou estímulo para cotações anti-econom, o que será previsto no edital como parte do pagamento e emissão de relatórios de faturamento.</t>
  </si>
  <si>
    <t>Aceita</t>
  </si>
  <si>
    <t>28/08/2018 - 10:58</t>
  </si>
  <si>
    <t>Aceitamos os termos da negociação.</t>
  </si>
  <si>
    <t>28/08/2018 - 13:02</t>
  </si>
  <si>
    <t>Cancelada por não confirmação</t>
  </si>
  <si>
    <t>28/08/2018 - 11:19</t>
  </si>
  <si>
    <t>28/08/2018 - 13:59</t>
  </si>
  <si>
    <t>Aceito a negociação nos termos do edital elaborado pelo Órgão Gerenciador.</t>
  </si>
  <si>
    <t>28/08/2018 - 11:54</t>
  </si>
  <si>
    <t>28/08/2018 - 11:43</t>
  </si>
  <si>
    <t>De acordo com a negociação.</t>
  </si>
  <si>
    <t>28/08/2018 - 11:50</t>
  </si>
  <si>
    <t>Aceito negociação nos termos do edital elaborado pelo Órgão Gerenciador.</t>
  </si>
  <si>
    <t>28/08/2018 - 11:49</t>
  </si>
  <si>
    <t>28/08/2018 - 11:59</t>
  </si>
  <si>
    <t>Necessidade de aquisição de passagens para movimentação de servidores militares e civis.</t>
  </si>
  <si>
    <t>DIEx n° 261-Almoxarifado/2º RCMec</t>
  </si>
  <si>
    <t>PLANILHA DE CUSTO E FORMAÇÃO DE PREÇOS</t>
  </si>
  <si>
    <t>DISCRIMINAÇÃO DOS SERVIÇOS</t>
  </si>
  <si>
    <t>A</t>
  </si>
  <si>
    <t>Data da apresentação da proposta</t>
  </si>
  <si>
    <t>B</t>
  </si>
  <si>
    <t>Órgão - Município/UF</t>
  </si>
  <si>
    <t xml:space="preserve">C </t>
  </si>
  <si>
    <t>IDENTIFICAÇÃO DOS SERVIÇOS</t>
  </si>
  <si>
    <t>TIPO DE SERVIÇO</t>
  </si>
  <si>
    <t>UNIDADE DE MEDIDA</t>
  </si>
  <si>
    <t>QUANTIDADE TOTAL A CONTRATAR</t>
  </si>
  <si>
    <t>agenciamento</t>
  </si>
  <si>
    <t>1. Mão de Obra</t>
  </si>
  <si>
    <t>Operador de turismo - Agente de reservas</t>
  </si>
  <si>
    <t>PRODUTIVIDADE</t>
  </si>
  <si>
    <t>1 agenciamento a cada 5 min 17seg</t>
  </si>
  <si>
    <t>DISCRIMINAÇÃO</t>
  </si>
  <si>
    <t>INDICE</t>
  </si>
  <si>
    <t>PISO</t>
  </si>
  <si>
    <t>VALOR (R$)</t>
  </si>
  <si>
    <t>Salário proporcional ao tempo de agenciamento</t>
  </si>
  <si>
    <t>1/2.500</t>
  </si>
  <si>
    <t>BASE</t>
  </si>
  <si>
    <t>FGTS</t>
  </si>
  <si>
    <t>VALE TRANSPORTE</t>
  </si>
  <si>
    <t>FÉRIAS</t>
  </si>
  <si>
    <t>ADICIONAL DE FÉRIAS</t>
  </si>
  <si>
    <t>AUXILIO DOENÇA</t>
  </si>
  <si>
    <t>LICENÇA PATERNIDADE</t>
  </si>
  <si>
    <t>FALTAS GERAIS</t>
  </si>
  <si>
    <t>ACIDENTES DE TRABALHO</t>
  </si>
  <si>
    <t>13º SALÁRIO</t>
  </si>
  <si>
    <t>AVISO PRÉVIO TRABALHADO</t>
  </si>
  <si>
    <t>AVISO PRÉVIO INDENIZADO</t>
  </si>
  <si>
    <t>INCIDÊNCIA DO FGTS SOBRE O AVISO PRÉVIO INDENIZADO</t>
  </si>
  <si>
    <t>MULTA DO FGTS E CONTRIBUIÇÃO SOCIAL SOBRE O AVISO PRÉVIO INDENIZADO</t>
  </si>
  <si>
    <t>MULTA DO FGTS SOBRE O AVISO PRÉVIO TRABALHADO</t>
  </si>
  <si>
    <t>INDENIZAÇÃO</t>
  </si>
  <si>
    <t>DESPESAS OPERACIONAIS / ADMINISTRATIVAS</t>
  </si>
  <si>
    <t>MATERIAL DE ESCRITÓRIO</t>
  </si>
  <si>
    <t>CUSTOS INDIRETOS</t>
  </si>
  <si>
    <t>DEPRECIAÇÃO DE EQUIPAMENTOS DE INFORMÁTICA</t>
  </si>
  <si>
    <t>DEPESAS DE TI</t>
  </si>
  <si>
    <t>LUCRO</t>
  </si>
  <si>
    <t>SIMPLES NACIONAL</t>
  </si>
  <si>
    <t>TOTAL DOS TRIBUTOS</t>
  </si>
  <si>
    <t>RESUMO DE CUSTO</t>
  </si>
  <si>
    <t>RECEITA PREVISTA PARA O CONTRAT O</t>
  </si>
  <si>
    <t>DESCRIÇÃO/ REFERÊNCIA</t>
  </si>
  <si>
    <t>TOTAL (12 MESES)</t>
  </si>
  <si>
    <t>Quantidade estimada de passagens</t>
  </si>
  <si>
    <t xml:space="preserve">B </t>
  </si>
  <si>
    <t>Receita Global por serviço de agenciamento proposto</t>
  </si>
  <si>
    <t>C</t>
  </si>
  <si>
    <t>Receitas pelas vendas particulares e/ou outros negócios vinculados ao contrato</t>
  </si>
  <si>
    <t>D</t>
  </si>
  <si>
    <t>RESULTADO FINAL = (RECEITAS-CUSTO DE AGENCIAMENTO)</t>
  </si>
  <si>
    <t>NOTAS TÉCNICAS DE ELABORAÇÃO DA PLANILHA DE CUSTO</t>
  </si>
  <si>
    <t>* Incentivos pagos pelas companhias aéreas não foram considerados, conforme IN 03/2015 do MPOG</t>
  </si>
  <si>
    <t>*Quantidade estimada de bilhetes para realizações de cálculos: 1500 bilhetes</t>
  </si>
  <si>
    <t>INSS</t>
  </si>
  <si>
    <t>CSFP(SESI, SENAI, SEBRAE, INCRA)</t>
  </si>
  <si>
    <t>ENQUAD LEGAL</t>
  </si>
  <si>
    <t>LUCRO REAL</t>
  </si>
  <si>
    <t>LUCRO PRESUMIDO</t>
  </si>
  <si>
    <t>FAIXA DE FATURAMENTO(SFC)</t>
  </si>
  <si>
    <t>An-III (§ 5°-B, do Art. 18/ LC 123)</t>
  </si>
  <si>
    <t>IRPJ</t>
  </si>
  <si>
    <t>CSLL</t>
  </si>
  <si>
    <t>PIS</t>
  </si>
  <si>
    <t>COFINS</t>
  </si>
  <si>
    <t>ISSQN</t>
  </si>
  <si>
    <t>2.1</t>
  </si>
  <si>
    <t>2.2</t>
  </si>
  <si>
    <t>2.3</t>
  </si>
  <si>
    <t>2.4</t>
  </si>
  <si>
    <t>2.5</t>
  </si>
  <si>
    <t>Inc.III, Art. 30; IN-RFB Nº1700/17</t>
  </si>
  <si>
    <t>Art. 29; IN-RFB Nº1700/17</t>
  </si>
  <si>
    <t>Lei n° 10.833/2003, artigo 10, inciso XXIV</t>
  </si>
  <si>
    <t>Lei n° 10.637/2002, artigo 8°</t>
  </si>
  <si>
    <t>LEI MUNICIPAL</t>
  </si>
  <si>
    <t>3.1</t>
  </si>
  <si>
    <t>3.2</t>
  </si>
  <si>
    <t>3.3</t>
  </si>
  <si>
    <t>3.4</t>
  </si>
  <si>
    <t>3.5</t>
  </si>
  <si>
    <t>3.6</t>
  </si>
  <si>
    <t>RAV(COMISSÃO)</t>
  </si>
  <si>
    <t>DESC. PROPOSTA</t>
  </si>
  <si>
    <t>VALOR DA TARIFA</t>
  </si>
  <si>
    <t>SV AGENC - ITEM 1</t>
  </si>
  <si>
    <t>MÉDIA</t>
  </si>
  <si>
    <t>Proposta: 1 x R$ 53,17 (taxa de agenciamento)</t>
  </si>
  <si>
    <t>1.1</t>
  </si>
  <si>
    <t>2 - ENCARGOS SOCIAIS (Percentual sob a remuneração)</t>
  </si>
  <si>
    <t>2.6</t>
  </si>
  <si>
    <t>2.7</t>
  </si>
  <si>
    <t>2.8</t>
  </si>
  <si>
    <t>2.9</t>
  </si>
  <si>
    <t>2.10</t>
  </si>
  <si>
    <t>2.11</t>
  </si>
  <si>
    <t>2.12</t>
  </si>
  <si>
    <t>2.13</t>
  </si>
  <si>
    <t>2.14</t>
  </si>
  <si>
    <t>2.15</t>
  </si>
  <si>
    <t>2.16</t>
  </si>
  <si>
    <t>2.17</t>
  </si>
  <si>
    <t>3. ONERAÇÕES (SOBRE A MÃO DE OBRA)</t>
  </si>
  <si>
    <t>4.1</t>
  </si>
  <si>
    <t>4.2</t>
  </si>
  <si>
    <t>4.2.1</t>
  </si>
  <si>
    <t>4.2.2</t>
  </si>
  <si>
    <t>4.2.3</t>
  </si>
  <si>
    <t>4.2.4</t>
  </si>
  <si>
    <t>4.2.5</t>
  </si>
  <si>
    <t>4.3</t>
  </si>
  <si>
    <t>4.3.1</t>
  </si>
  <si>
    <t>4.3.2</t>
  </si>
  <si>
    <t>4.3.3</t>
  </si>
  <si>
    <t>4.3.4</t>
  </si>
  <si>
    <t>4.3.5</t>
  </si>
  <si>
    <t>5.1</t>
  </si>
  <si>
    <t>5.2</t>
  </si>
  <si>
    <t>VL NF-e</t>
  </si>
  <si>
    <t>VALOR</t>
  </si>
  <si>
    <t>TARIFA( VL REPAS)/QTD</t>
  </si>
  <si>
    <t>E</t>
  </si>
  <si>
    <t xml:space="preserve">F </t>
  </si>
  <si>
    <t>G</t>
  </si>
  <si>
    <t>H</t>
  </si>
  <si>
    <t>MÓDULO 5</t>
  </si>
  <si>
    <t>F</t>
  </si>
  <si>
    <t>TAXA DE EMBARQUE      MÉDIA              (R$ 32,00)</t>
  </si>
  <si>
    <t>RECEIT BRUTA</t>
  </si>
  <si>
    <r>
      <t>(</t>
    </r>
    <r>
      <rPr>
        <b/>
        <i/>
        <sz val="10"/>
        <rFont val="Arial"/>
        <family val="2"/>
      </rPr>
      <t>lance)</t>
    </r>
  </si>
  <si>
    <t>(bilhetes e sv agenc)</t>
  </si>
  <si>
    <t>G = (F*D)</t>
  </si>
  <si>
    <t>CUSTO TOTAL X 1 PASSAGEM</t>
  </si>
  <si>
    <t>LUCRO - 1 SERVIÇO</t>
  </si>
  <si>
    <t>ALIQUOTA</t>
  </si>
  <si>
    <r>
      <t>INC MODULO 4 / F = (</t>
    </r>
    <r>
      <rPr>
        <i/>
        <sz val="10"/>
        <rFont val="Arial"/>
        <family val="2"/>
      </rPr>
      <t>E x TOTAL DOS TRIBUTOS</t>
    </r>
    <r>
      <rPr>
        <b/>
        <sz val="10"/>
        <rFont val="Arial"/>
        <family val="2"/>
      </rPr>
      <t>)</t>
    </r>
  </si>
  <si>
    <t>TOTAL DA ONERAÇÃO TRIBUTÁRIA SOBRE A OPERAÇÃO</t>
  </si>
  <si>
    <t>LEI COMPLEMENTAR Nº 87, DE 13 DE SETEMBRO DE 1996</t>
  </si>
  <si>
    <t xml:space="preserve">RETENÇÃO LEGAL SOBRE FATURAMENTO - </t>
  </si>
  <si>
    <t>REEMBOLSO DA RETENÇÃO</t>
  </si>
  <si>
    <r>
      <t>LIQUIDEZ TOTAL DA OPERAÇÃO(</t>
    </r>
    <r>
      <rPr>
        <b/>
        <i/>
        <sz val="10"/>
        <rFont val="Arial"/>
        <family val="2"/>
      </rPr>
      <t>total das receitas - total das despesas sobre a operação)</t>
    </r>
  </si>
  <si>
    <t>TOTAL DAS RECEITAS SOBRE A OPERAÇÃO</t>
  </si>
  <si>
    <r>
      <t>TOTAL DAS DESPESAS SOBRE A OPERAÇÃO (</t>
    </r>
    <r>
      <rPr>
        <b/>
        <i/>
        <sz val="10"/>
        <rFont val="Arial"/>
        <family val="2"/>
      </rPr>
      <t>total da oneração tributária+retenção legal - total dos tributos)</t>
    </r>
  </si>
  <si>
    <r>
      <t xml:space="preserve">CONDIÇÃO </t>
    </r>
    <r>
      <rPr>
        <b/>
        <i/>
        <sz val="10"/>
        <rFont val="Arial"/>
        <family val="2"/>
      </rPr>
      <t>** será EXEQUÍVEL quando a liquidez deverá ser maior que o valor do desconto ofertado para o serviço de agenciamento**</t>
    </r>
  </si>
  <si>
    <r>
      <t>PRODUTIVIDADE **</t>
    </r>
    <r>
      <rPr>
        <b/>
        <i/>
        <sz val="11"/>
        <color indexed="10"/>
        <rFont val="Calibri"/>
        <family val="2"/>
      </rPr>
      <t>será EXEQUÍVEL quando o custo for menor que o lucro</t>
    </r>
    <r>
      <rPr>
        <sz val="11"/>
        <color indexed="10"/>
        <rFont val="Calibri"/>
        <family val="2"/>
      </rPr>
      <t xml:space="preserve"> **</t>
    </r>
  </si>
  <si>
    <t>taxa de embarque</t>
  </si>
  <si>
    <t>serviço de agenciamento</t>
  </si>
  <si>
    <t>valor pesquisado do trecho(repassado pela contratada)</t>
  </si>
  <si>
    <t>outros - conforme aeroporto/cia aérea</t>
  </si>
  <si>
    <t>ORÇAMENTO - GERAL DO SERVIÇO</t>
  </si>
  <si>
    <t>VALOR FINAL DO ORÇAMENTO - VALOR PAGO DA ADMINISTRAÇÃO À CONTRATADA</t>
  </si>
  <si>
    <t>52121 - COMANDO DO EXERCITO</t>
  </si>
  <si>
    <t>Confirmada</t>
  </si>
  <si>
    <t>160141 - COMISSAO DE OBRAS DO 3º GRUPAM.DE ENGENHARIA</t>
  </si>
  <si>
    <t>160422 - COMANDO 1 BRIGADA DE CAVALARIA MECANIZADA/RS</t>
  </si>
  <si>
    <t>160522 - 28 BATALHAO LOGISTICO MECANIZADO</t>
  </si>
  <si>
    <t>160313 - ESCOLA DE CMDO E ESTADO-MAIOR DO EXERCITO/RJ</t>
  </si>
  <si>
    <t>160524 - 15 BATALHAO LOGISTICO</t>
  </si>
  <si>
    <t>160209 - 15ª BRIGADA DE INFANTARIA MECANIZADA</t>
  </si>
  <si>
    <t>160450 - 14 REGIMENTO DE CAVALARIA MECANIZADA</t>
  </si>
  <si>
    <t>Santiago/RS</t>
  </si>
  <si>
    <t>Bagé/RS</t>
  </si>
  <si>
    <t>Dourados/MS</t>
  </si>
  <si>
    <t>Rio de Janeiro/RJ</t>
  </si>
  <si>
    <t>Cascavel/PR</t>
  </si>
  <si>
    <t xml:space="preserve">CATEGORIA PROFISSIONAL - </t>
  </si>
  <si>
    <t xml:space="preserve">PISO DA CATEGORIA( agenciamentos por mês) - unidades/ </t>
  </si>
  <si>
    <t>MÓDULO 1 - REMUNERAÇÃO((1230/220)/(2500/220))/(30*1/(2500/220)</t>
  </si>
  <si>
    <t>TOTAL DE ENCARGOS DA MÃO DE OBRA NA FOLHA DE PAGAMENTO</t>
  </si>
  <si>
    <t>TOTAL DAS ONERAÇÕES DA PRESTAÇÃO DO SERVIÇO</t>
  </si>
  <si>
    <t>MODULO 4. TRIBUTOS(SOBRE O FATURAMENTO)</t>
  </si>
  <si>
    <t>MÓDULO 5. RECEITAS DO CONTRATO(DESCONTOS SOBRE A PROPOSTA)</t>
  </si>
  <si>
    <t>§ 5º, do Art. 7, da IN MPOG 03/2015</t>
  </si>
  <si>
    <t>Art. 6, da IN MPOG 03/2015</t>
  </si>
  <si>
    <t>MÓDULO 6. INCIDÊNCIA DOS TRIBUTOS SOBRE A RECEITA DOS CONTRATOS</t>
  </si>
  <si>
    <t>Nº de Meses de vigência da ata</t>
  </si>
  <si>
    <t>Contratação dos serviços de empresa especializada na prestação de serviços  de agenciamento de viagens, que compreende emissão, remarcação e cancelamento de passagens rodoviárias para deslocamentos intermunicipais e interestaduais</t>
  </si>
  <si>
    <t>Nº Processo: 67674.003810/2018-13</t>
  </si>
  <si>
    <t>Licitação Nº: Pregão 102018</t>
  </si>
  <si>
    <t>Data:    13 /11 /2018  às 08 : 00  horas</t>
  </si>
  <si>
    <t>São Borja-RS</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</si>
</sst>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_(* #,##0_);_(* \(#,##0\);_(* &quot;-&quot;??_);_(@_)"/>
    <numFmt numFmtId="166" formatCode="&quot;R$&quot;\ #,##0.00"/>
    <numFmt numFmtId="167" formatCode="&quot;Sim&quot;;&quot;Sim&quot;;&quot;Não&quot;"/>
    <numFmt numFmtId="168" formatCode="&quot;Verdadeiro&quot;;&quot;Verdadeiro&quot;;&quot;Falso&quot;"/>
    <numFmt numFmtId="169" formatCode="&quot;Ativado&quot;;&quot;Ativado&quot;;&quot;Desativado&quot;"/>
    <numFmt numFmtId="170" formatCode="[$€-2]\ #,##0.00_);[Red]\([$€-2]\ #,##0.00\)"/>
    <numFmt numFmtId="171" formatCode="_-&quot;R$&quot;\ * #,##0.0_-;\-&quot;R$&quot;\ * #,##0.0_-;_-&quot;R$&quot;\ * &quot;-&quot;??_-;_-@_-"/>
    <numFmt numFmtId="172" formatCode="_-&quot;R$&quot;\ * #,##0_-;\-&quot;R$&quot;\ * #,##0_-;_-&quot;R$&quot;\ * &quot;-&quot;??_-;_-@_-"/>
    <numFmt numFmtId="173" formatCode="[$-416]dddd\,\ d&quot; de &quot;mmmm&quot; de &quot;yyyy"/>
    <numFmt numFmtId="174" formatCode="_(* #,##0.00_);_(* \(#,##0.00\);_(* \-??_);_(@_)"/>
    <numFmt numFmtId="175" formatCode="&quot;R$&quot;\ #,##0.000000000"/>
    <numFmt numFmtId="176" formatCode="#,##0.0000000"/>
    <numFmt numFmtId="177" formatCode="#,##0.000000000"/>
    <numFmt numFmtId="178" formatCode="#,##0.000000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i/>
      <sz val="11"/>
      <color indexed="8"/>
      <name val="Times New Roman"/>
      <family val="1"/>
    </font>
    <font>
      <sz val="12"/>
      <color indexed="8"/>
      <name val="Times New Roman"/>
      <family val="1"/>
    </font>
    <font>
      <u val="single"/>
      <sz val="12"/>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10"/>
      <color indexed="8"/>
      <name val="Calibri"/>
      <family val="2"/>
    </font>
    <font>
      <sz val="11"/>
      <color indexed="10"/>
      <name val="Times New Roman"/>
      <family val="1"/>
    </font>
    <font>
      <b/>
      <sz val="12"/>
      <name val="Arial"/>
      <family val="2"/>
    </font>
    <font>
      <b/>
      <sz val="10"/>
      <name val="Arial"/>
      <family val="2"/>
    </font>
    <font>
      <sz val="9"/>
      <name val="Arial"/>
      <family val="2"/>
    </font>
    <font>
      <b/>
      <sz val="9"/>
      <name val="Arial"/>
      <family val="2"/>
    </font>
    <font>
      <sz val="10"/>
      <name val="Arial"/>
      <family val="2"/>
    </font>
    <font>
      <sz val="11"/>
      <color indexed="10"/>
      <name val="Calibri"/>
      <family val="2"/>
    </font>
    <font>
      <b/>
      <i/>
      <sz val="10"/>
      <name val="Arial"/>
      <family val="2"/>
    </font>
    <font>
      <i/>
      <sz val="10"/>
      <name val="Arial"/>
      <family val="2"/>
    </font>
    <font>
      <b/>
      <sz val="25"/>
      <name val="Arial"/>
      <family val="2"/>
    </font>
    <font>
      <b/>
      <i/>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2"/>
    </font>
    <font>
      <b/>
      <sz val="12"/>
      <color indexed="10"/>
      <name val="Times New Roman"/>
      <family val="1"/>
    </font>
    <font>
      <sz val="8"/>
      <color indexed="8"/>
      <name val="Verdana"/>
      <family val="2"/>
    </font>
    <font>
      <sz val="11"/>
      <color indexed="58"/>
      <name val="Arial"/>
      <family val="2"/>
    </font>
    <font>
      <sz val="8"/>
      <color indexed="18"/>
      <name val="Arial"/>
      <family val="2"/>
    </font>
    <font>
      <sz val="8"/>
      <color indexed="8"/>
      <name val="Arial"/>
      <family val="2"/>
    </font>
    <font>
      <i/>
      <sz val="11"/>
      <color indexed="8"/>
      <name val="Calibri"/>
      <family val="2"/>
    </font>
    <font>
      <b/>
      <sz val="10"/>
      <color indexed="10"/>
      <name val="Arial"/>
      <family val="2"/>
    </font>
    <font>
      <sz val="11"/>
      <color indexed="18"/>
      <name val="Times New Roman"/>
      <family val="1"/>
    </font>
    <font>
      <sz val="11"/>
      <color indexed="51"/>
      <name val="Calibri"/>
      <family val="2"/>
    </font>
    <font>
      <b/>
      <sz val="14"/>
      <color indexed="8"/>
      <name val="Times New Roman"/>
      <family val="1"/>
    </font>
    <font>
      <b/>
      <sz val="16"/>
      <color indexed="8"/>
      <name val="Times New Roman"/>
      <family val="1"/>
    </font>
    <font>
      <sz val="15"/>
      <color indexed="8"/>
      <name val="Times New Roman"/>
      <family val="1"/>
    </font>
    <font>
      <b/>
      <sz val="11"/>
      <color indexed="10"/>
      <name val="Times New Roman"/>
      <family val="1"/>
    </font>
    <font>
      <b/>
      <sz val="11"/>
      <name val="Calibri"/>
      <family val="2"/>
    </font>
    <font>
      <sz val="11"/>
      <name val="Calibri"/>
      <family val="2"/>
    </font>
    <font>
      <b/>
      <sz val="2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Times New Roman"/>
      <family val="1"/>
    </font>
    <font>
      <sz val="11"/>
      <color theme="1"/>
      <name val="Times New Roman"/>
      <family val="1"/>
    </font>
    <font>
      <sz val="12"/>
      <color theme="1"/>
      <name val="Times New Roman"/>
      <family val="1"/>
    </font>
    <font>
      <sz val="12"/>
      <color rgb="FF000000"/>
      <name val="Times New Roman"/>
      <family val="1"/>
    </font>
    <font>
      <sz val="10"/>
      <color rgb="FF000000"/>
      <name val="Times New Roman"/>
      <family val="1"/>
    </font>
    <font>
      <b/>
      <sz val="10"/>
      <color rgb="FF000000"/>
      <name val="Times New Roman"/>
      <family val="1"/>
    </font>
    <font>
      <i/>
      <sz val="10"/>
      <color rgb="FFFF0000"/>
      <name val="Arial"/>
      <family val="2"/>
    </font>
    <font>
      <b/>
      <sz val="12"/>
      <color rgb="FFFF0000"/>
      <name val="Times New Roman"/>
      <family val="1"/>
    </font>
    <font>
      <sz val="8"/>
      <color rgb="FF000000"/>
      <name val="Verdana"/>
      <family val="2"/>
    </font>
    <font>
      <sz val="11"/>
      <color rgb="FF003300"/>
      <name val="Arial"/>
      <family val="2"/>
    </font>
    <font>
      <sz val="8"/>
      <color rgb="FF000033"/>
      <name val="Arial"/>
      <family val="2"/>
    </font>
    <font>
      <sz val="8"/>
      <color theme="1"/>
      <name val="Arial"/>
      <family val="2"/>
    </font>
    <font>
      <sz val="8"/>
      <color rgb="FF000000"/>
      <name val="Arial"/>
      <family val="2"/>
    </font>
    <font>
      <i/>
      <sz val="11"/>
      <color theme="1"/>
      <name val="Calibri"/>
      <family val="2"/>
    </font>
    <font>
      <b/>
      <sz val="10"/>
      <color rgb="FFFF0000"/>
      <name val="Arial"/>
      <family val="2"/>
    </font>
    <font>
      <sz val="11"/>
      <color rgb="FF000033"/>
      <name val="Times New Roman"/>
      <family val="1"/>
    </font>
    <font>
      <sz val="11"/>
      <color rgb="FFFFC000"/>
      <name val="Calibri"/>
      <family val="2"/>
    </font>
    <font>
      <b/>
      <sz val="12"/>
      <color theme="1"/>
      <name val="Times New Roman"/>
      <family val="1"/>
    </font>
    <font>
      <b/>
      <sz val="11"/>
      <color rgb="FF000000"/>
      <name val="Times New Roman"/>
      <family val="1"/>
    </font>
    <font>
      <b/>
      <sz val="14"/>
      <color theme="1"/>
      <name val="Times New Roman"/>
      <family val="1"/>
    </font>
    <font>
      <b/>
      <sz val="14"/>
      <color rgb="FF000000"/>
      <name val="Times New Roman"/>
      <family val="1"/>
    </font>
    <font>
      <b/>
      <sz val="16"/>
      <color theme="1"/>
      <name val="Times New Roman"/>
      <family val="1"/>
    </font>
    <font>
      <sz val="15"/>
      <color theme="1"/>
      <name val="Times New Roman"/>
      <family val="1"/>
    </font>
    <font>
      <b/>
      <sz val="11"/>
      <color rgb="FFFF0000"/>
      <name val="Times New Roman"/>
      <family val="1"/>
    </font>
    <font>
      <b/>
      <sz val="25"/>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55"/>
        <bgColor indexed="64"/>
      </patternFill>
    </fill>
    <fill>
      <patternFill patternType="solid">
        <fgColor rgb="FFFFFFFF"/>
        <bgColor indexed="64"/>
      </patternFill>
    </fill>
    <fill>
      <patternFill patternType="solid">
        <fgColor rgb="FFFFD297"/>
        <bgColor indexed="64"/>
      </patternFill>
    </fill>
    <fill>
      <patternFill patternType="solid">
        <fgColor rgb="FFF7F7F4"/>
        <bgColor indexed="64"/>
      </patternFill>
    </fill>
    <fill>
      <patternFill patternType="solid">
        <fgColor indexed="22"/>
        <bgColor indexed="64"/>
      </patternFill>
    </fill>
    <fill>
      <patternFill patternType="solid">
        <fgColor indexed="13"/>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rgb="FF00B050"/>
        <bgColor indexed="64"/>
      </patternFill>
    </fill>
    <fill>
      <patternFill patternType="solid">
        <fgColor indexed="9"/>
        <bgColor indexed="64"/>
      </patternFill>
    </fill>
    <fill>
      <patternFill patternType="solid">
        <fgColor theme="0" tint="-0.499969989061355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right style="medium"/>
      <top/>
      <bottom/>
    </border>
    <border>
      <left style="medium"/>
      <right style="medium"/>
      <top style="medium"/>
      <bottom/>
    </border>
    <border>
      <left style="medium"/>
      <right style="medium"/>
      <top style="medium"/>
      <bottom style="medium"/>
    </border>
    <border>
      <left/>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63"/>
      </left>
      <right style="thin">
        <color indexed="63"/>
      </right>
      <top style="thin">
        <color indexed="63"/>
      </top>
      <bottom style="thin">
        <color indexed="63"/>
      </bottom>
    </border>
    <border>
      <left style="medium">
        <color rgb="FFADAD94"/>
      </left>
      <right style="medium">
        <color rgb="FFADAD94"/>
      </right>
      <top style="medium">
        <color rgb="FFADAD94"/>
      </top>
      <bottom style="medium">
        <color rgb="FFADAD94"/>
      </bottom>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top>
        <color indexed="63"/>
      </top>
      <bottom style="medium"/>
    </border>
    <border>
      <left style="medium"/>
      <right style="medium"/>
      <top>
        <color indexed="63"/>
      </top>
      <bottom>
        <color indexed="63"/>
      </bottom>
    </border>
    <border>
      <left style="thin"/>
      <right>
        <color indexed="63"/>
      </right>
      <top style="medium"/>
      <bottom style="medium"/>
    </border>
    <border>
      <left style="thin"/>
      <right>
        <color indexed="63"/>
      </right>
      <top>
        <color indexed="63"/>
      </top>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medium">
        <color rgb="FFADAD9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41"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164" fontId="0" fillId="0" borderId="0" applyFont="0" applyFill="0" applyBorder="0" applyAlignment="0" applyProtection="0"/>
  </cellStyleXfs>
  <cellXfs count="537">
    <xf numFmtId="0" fontId="0" fillId="0" borderId="0" xfId="0" applyFont="1" applyAlignment="1">
      <alignment/>
    </xf>
    <xf numFmtId="0" fontId="74" fillId="0" borderId="10" xfId="0" applyFont="1" applyBorder="1" applyAlignment="1">
      <alignment horizontal="center" wrapText="1"/>
    </xf>
    <xf numFmtId="0" fontId="74" fillId="0" borderId="11" xfId="0" applyFont="1" applyBorder="1" applyAlignment="1">
      <alignment horizontal="justify" vertical="top" wrapText="1"/>
    </xf>
    <xf numFmtId="0" fontId="74" fillId="0" borderId="11" xfId="0" applyFont="1" applyBorder="1" applyAlignment="1">
      <alignment horizontal="center" wrapText="1"/>
    </xf>
    <xf numFmtId="0" fontId="74" fillId="0" borderId="11" xfId="0" applyFont="1" applyBorder="1" applyAlignment="1">
      <alignment horizontal="center" vertical="top" wrapText="1"/>
    </xf>
    <xf numFmtId="0" fontId="74" fillId="0" borderId="11" xfId="0" applyFont="1" applyBorder="1" applyAlignment="1">
      <alignment horizontal="justify" wrapText="1"/>
    </xf>
    <xf numFmtId="0" fontId="75" fillId="0" borderId="11" xfId="0" applyFont="1" applyBorder="1" applyAlignment="1">
      <alignment horizontal="justify" wrapText="1"/>
    </xf>
    <xf numFmtId="0" fontId="75" fillId="0" borderId="0" xfId="0" applyFont="1" applyAlignment="1">
      <alignment/>
    </xf>
    <xf numFmtId="0" fontId="75" fillId="0" borderId="11" xfId="0" applyFont="1" applyBorder="1" applyAlignment="1">
      <alignment wrapText="1"/>
    </xf>
    <xf numFmtId="0" fontId="75" fillId="0" borderId="12" xfId="0" applyFont="1" applyBorder="1" applyAlignment="1">
      <alignment horizontal="justify" wrapText="1"/>
    </xf>
    <xf numFmtId="0" fontId="74" fillId="0" borderId="13" xfId="0" applyFont="1" applyBorder="1" applyAlignment="1">
      <alignment wrapText="1"/>
    </xf>
    <xf numFmtId="0" fontId="74" fillId="0" borderId="13" xfId="0" applyFont="1" applyBorder="1" applyAlignment="1">
      <alignment vertical="top"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164" fontId="0" fillId="0" borderId="0" xfId="62" applyFont="1" applyAlignment="1">
      <alignment/>
    </xf>
    <xf numFmtId="164" fontId="0" fillId="0" borderId="0" xfId="0" applyNumberFormat="1" applyAlignment="1">
      <alignment/>
    </xf>
    <xf numFmtId="0" fontId="74" fillId="0" borderId="16" xfId="0" applyFont="1" applyBorder="1" applyAlignment="1">
      <alignment horizontal="center" vertical="center" wrapText="1"/>
    </xf>
    <xf numFmtId="0" fontId="75" fillId="0" borderId="16" xfId="0" applyFont="1" applyBorder="1" applyAlignment="1">
      <alignment/>
    </xf>
    <xf numFmtId="0" fontId="74" fillId="0" borderId="16" xfId="0" applyFont="1" applyBorder="1" applyAlignment="1">
      <alignment horizontal="center" wrapText="1"/>
    </xf>
    <xf numFmtId="0" fontId="74" fillId="0" borderId="16" xfId="0" applyFont="1" applyBorder="1" applyAlignment="1">
      <alignment horizontal="center" vertical="top" wrapText="1"/>
    </xf>
    <xf numFmtId="164" fontId="75" fillId="0" borderId="16" xfId="62" applyFont="1" applyBorder="1" applyAlignment="1">
      <alignment/>
    </xf>
    <xf numFmtId="0" fontId="74" fillId="0" borderId="16" xfId="0" applyFont="1" applyBorder="1" applyAlignment="1">
      <alignment horizontal="justify" wrapText="1"/>
    </xf>
    <xf numFmtId="0" fontId="74" fillId="0" borderId="16" xfId="0" applyFont="1" applyBorder="1" applyAlignment="1">
      <alignment horizontal="justify" vertical="center" wrapText="1"/>
    </xf>
    <xf numFmtId="0" fontId="75" fillId="0" borderId="0" xfId="0" applyFont="1" applyAlignment="1">
      <alignment/>
    </xf>
    <xf numFmtId="0" fontId="0" fillId="0" borderId="16" xfId="0" applyBorder="1" applyAlignment="1">
      <alignment/>
    </xf>
    <xf numFmtId="0" fontId="74" fillId="0" borderId="17" xfId="0" applyFont="1" applyBorder="1" applyAlignment="1">
      <alignment horizontal="center" vertical="center" wrapText="1"/>
    </xf>
    <xf numFmtId="0" fontId="75" fillId="0" borderId="18" xfId="0" applyFont="1" applyBorder="1" applyAlignment="1">
      <alignment/>
    </xf>
    <xf numFmtId="0" fontId="74" fillId="0" borderId="17" xfId="0" applyFont="1" applyBorder="1" applyAlignment="1">
      <alignment horizontal="center" wrapText="1"/>
    </xf>
    <xf numFmtId="164" fontId="75" fillId="0" borderId="18" xfId="0" applyNumberFormat="1" applyFont="1" applyBorder="1" applyAlignment="1">
      <alignment/>
    </xf>
    <xf numFmtId="0" fontId="74" fillId="0" borderId="19" xfId="0" applyFont="1" applyBorder="1" applyAlignment="1">
      <alignment horizontal="center" wrapText="1"/>
    </xf>
    <xf numFmtId="0" fontId="74" fillId="0" borderId="20" xfId="0" applyFont="1" applyBorder="1" applyAlignment="1">
      <alignment horizontal="justify" wrapText="1"/>
    </xf>
    <xf numFmtId="0" fontId="74" fillId="0" borderId="20" xfId="0" applyFont="1" applyBorder="1" applyAlignment="1">
      <alignment horizontal="center" wrapText="1"/>
    </xf>
    <xf numFmtId="0" fontId="74" fillId="0" borderId="20" xfId="0" applyFont="1" applyBorder="1" applyAlignment="1">
      <alignment horizontal="center" vertical="top" wrapText="1"/>
    </xf>
    <xf numFmtId="164" fontId="75" fillId="0" borderId="20" xfId="62" applyFont="1" applyBorder="1" applyAlignment="1">
      <alignment/>
    </xf>
    <xf numFmtId="0" fontId="75" fillId="0" borderId="20" xfId="0" applyFont="1" applyBorder="1" applyAlignment="1">
      <alignment/>
    </xf>
    <xf numFmtId="164" fontId="75" fillId="0" borderId="21" xfId="0" applyNumberFormat="1" applyFont="1" applyBorder="1" applyAlignment="1">
      <alignment/>
    </xf>
    <xf numFmtId="165" fontId="0" fillId="0" borderId="16" xfId="62" applyNumberFormat="1" applyFont="1" applyBorder="1" applyAlignment="1">
      <alignment/>
    </xf>
    <xf numFmtId="0" fontId="75" fillId="0" borderId="16" xfId="0" applyFont="1" applyBorder="1" applyAlignment="1">
      <alignment horizontal="justify" vertical="center" wrapText="1"/>
    </xf>
    <xf numFmtId="164" fontId="0" fillId="0" borderId="16" xfId="62" applyFont="1" applyBorder="1" applyAlignment="1">
      <alignment vertical="center"/>
    </xf>
    <xf numFmtId="0" fontId="0" fillId="0" borderId="16" xfId="0" applyBorder="1" applyAlignment="1">
      <alignment vertical="center"/>
    </xf>
    <xf numFmtId="164" fontId="0" fillId="0" borderId="16" xfId="0" applyNumberFormat="1" applyBorder="1" applyAlignment="1">
      <alignment vertical="center"/>
    </xf>
    <xf numFmtId="0" fontId="75" fillId="0" borderId="16" xfId="0" applyFont="1" applyBorder="1" applyAlignment="1">
      <alignment vertical="center" wrapText="1"/>
    </xf>
    <xf numFmtId="0" fontId="74" fillId="0" borderId="16" xfId="0" applyFont="1" applyBorder="1" applyAlignment="1">
      <alignment vertical="center" wrapText="1"/>
    </xf>
    <xf numFmtId="0" fontId="0" fillId="0" borderId="16" xfId="0" applyBorder="1" applyAlignment="1">
      <alignment horizontal="center" vertical="center"/>
    </xf>
    <xf numFmtId="164" fontId="0" fillId="0" borderId="16" xfId="0" applyNumberFormat="1" applyBorder="1" applyAlignment="1">
      <alignment horizontal="center" vertical="center"/>
    </xf>
    <xf numFmtId="165" fontId="0" fillId="0" borderId="16" xfId="62" applyNumberFormat="1" applyFont="1" applyBorder="1" applyAlignment="1">
      <alignment horizontal="center" vertical="center"/>
    </xf>
    <xf numFmtId="164" fontId="0" fillId="0" borderId="16" xfId="62" applyFont="1" applyBorder="1" applyAlignment="1">
      <alignment horizontal="center" vertical="center"/>
    </xf>
    <xf numFmtId="164" fontId="0" fillId="0" borderId="16" xfId="62" applyFont="1" applyFill="1" applyBorder="1" applyAlignment="1">
      <alignment horizontal="center" vertical="center"/>
    </xf>
    <xf numFmtId="0" fontId="75" fillId="0" borderId="16" xfId="0" applyFont="1" applyBorder="1" applyAlignment="1">
      <alignment horizontal="center" vertical="center" wrapText="1"/>
    </xf>
    <xf numFmtId="0" fontId="76" fillId="0" borderId="0" xfId="0" applyFont="1" applyAlignment="1">
      <alignment/>
    </xf>
    <xf numFmtId="0" fontId="77" fillId="0" borderId="16" xfId="0" applyFont="1" applyBorder="1" applyAlignment="1">
      <alignment horizontal="center" vertical="center" wrapText="1"/>
    </xf>
    <xf numFmtId="0" fontId="76" fillId="0" borderId="16" xfId="0" applyFont="1" applyBorder="1" applyAlignment="1">
      <alignment/>
    </xf>
    <xf numFmtId="0" fontId="76" fillId="0" borderId="16" xfId="0" applyFont="1" applyBorder="1" applyAlignment="1">
      <alignment horizontal="center" vertical="justify"/>
    </xf>
    <xf numFmtId="0" fontId="77" fillId="0" borderId="16" xfId="0" applyFont="1" applyBorder="1" applyAlignment="1">
      <alignment horizontal="justify" vertical="center" wrapText="1"/>
    </xf>
    <xf numFmtId="164" fontId="76" fillId="0" borderId="16" xfId="62" applyFont="1" applyBorder="1" applyAlignment="1">
      <alignment vertical="center"/>
    </xf>
    <xf numFmtId="0" fontId="76" fillId="0" borderId="0" xfId="0" applyFont="1" applyAlignment="1">
      <alignment/>
    </xf>
    <xf numFmtId="0" fontId="76" fillId="0" borderId="0" xfId="0" applyFont="1" applyAlignment="1">
      <alignment horizontal="center"/>
    </xf>
    <xf numFmtId="164" fontId="76" fillId="0" borderId="16" xfId="0" applyNumberFormat="1" applyFont="1" applyBorder="1" applyAlignment="1">
      <alignment horizontal="center" vertical="center"/>
    </xf>
    <xf numFmtId="166" fontId="76" fillId="0" borderId="0" xfId="0" applyNumberFormat="1" applyFont="1" applyAlignment="1">
      <alignment/>
    </xf>
    <xf numFmtId="166" fontId="76" fillId="0" borderId="0" xfId="0" applyNumberFormat="1" applyFont="1" applyAlignment="1">
      <alignment horizontal="center" vertical="center"/>
    </xf>
    <xf numFmtId="0" fontId="78" fillId="0" borderId="14" xfId="0" applyFont="1" applyBorder="1" applyAlignment="1">
      <alignment horizontal="center" vertical="center" wrapText="1"/>
    </xf>
    <xf numFmtId="166" fontId="0" fillId="0" borderId="0" xfId="0" applyNumberFormat="1" applyAlignment="1">
      <alignment/>
    </xf>
    <xf numFmtId="0" fontId="77" fillId="0" borderId="0" xfId="0" applyFont="1" applyFill="1" applyBorder="1" applyAlignment="1">
      <alignment horizontal="justify" vertical="center" wrapText="1"/>
    </xf>
    <xf numFmtId="0" fontId="0" fillId="0" borderId="0" xfId="0" applyAlignment="1">
      <alignment vertical="center"/>
    </xf>
    <xf numFmtId="0" fontId="77" fillId="0" borderId="14" xfId="0" applyFont="1" applyBorder="1" applyAlignment="1">
      <alignment horizontal="justify" vertical="center" wrapText="1"/>
    </xf>
    <xf numFmtId="166" fontId="78" fillId="0" borderId="14" xfId="0" applyNumberFormat="1" applyFont="1" applyBorder="1" applyAlignment="1">
      <alignment horizontal="center" vertical="center" wrapText="1"/>
    </xf>
    <xf numFmtId="0" fontId="79" fillId="0" borderId="0" xfId="0" applyFont="1" applyBorder="1" applyAlignment="1">
      <alignment horizontal="right" vertical="center" wrapText="1"/>
    </xf>
    <xf numFmtId="166" fontId="78" fillId="0" borderId="0" xfId="0" applyNumberFormat="1" applyFont="1" applyBorder="1" applyAlignment="1">
      <alignment horizontal="center" vertical="center" wrapText="1"/>
    </xf>
    <xf numFmtId="0" fontId="0" fillId="33" borderId="14" xfId="0" applyFill="1" applyBorder="1" applyAlignment="1">
      <alignment/>
    </xf>
    <xf numFmtId="0" fontId="78" fillId="33" borderId="14" xfId="0" applyFont="1" applyFill="1" applyBorder="1" applyAlignment="1">
      <alignment horizontal="center" vertical="center" wrapText="1"/>
    </xf>
    <xf numFmtId="166" fontId="78" fillId="33" borderId="14" xfId="0" applyNumberFormat="1" applyFont="1" applyFill="1" applyBorder="1" applyAlignment="1">
      <alignment horizontal="center" vertical="center" wrapText="1"/>
    </xf>
    <xf numFmtId="0" fontId="80" fillId="0" borderId="14" xfId="0" applyFont="1" applyBorder="1" applyAlignment="1">
      <alignment horizontal="justify" vertical="center" wrapText="1"/>
    </xf>
    <xf numFmtId="0" fontId="80" fillId="0" borderId="15" xfId="0" applyFont="1" applyBorder="1" applyAlignment="1">
      <alignment horizontal="justify" vertical="center" wrapText="1"/>
    </xf>
    <xf numFmtId="0" fontId="80" fillId="0" borderId="10" xfId="0" applyFont="1" applyBorder="1" applyAlignment="1">
      <alignment horizontal="justify" vertical="center" wrapText="1"/>
    </xf>
    <xf numFmtId="0" fontId="80" fillId="0" borderId="11" xfId="0" applyFont="1" applyBorder="1" applyAlignment="1">
      <alignment horizontal="justify" vertical="center" wrapText="1"/>
    </xf>
    <xf numFmtId="0" fontId="80" fillId="0" borderId="11" xfId="0" applyFont="1" applyBorder="1" applyAlignment="1">
      <alignment horizontal="justify" vertical="center"/>
    </xf>
    <xf numFmtId="166" fontId="80" fillId="0" borderId="11" xfId="0" applyNumberFormat="1" applyFont="1" applyBorder="1" applyAlignment="1">
      <alignment horizontal="justify" vertical="center" wrapText="1"/>
    </xf>
    <xf numFmtId="0" fontId="75" fillId="0" borderId="16" xfId="0" applyFont="1" applyBorder="1" applyAlignment="1">
      <alignment horizontal="center" vertical="center"/>
    </xf>
    <xf numFmtId="0" fontId="73" fillId="33" borderId="16" xfId="0" applyFont="1" applyFill="1" applyBorder="1" applyAlignment="1">
      <alignment horizontal="center"/>
    </xf>
    <xf numFmtId="0" fontId="81" fillId="0" borderId="22" xfId="0" applyFont="1" applyBorder="1" applyAlignment="1">
      <alignment vertical="center" wrapText="1"/>
    </xf>
    <xf numFmtId="0" fontId="81" fillId="0" borderId="23"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27" xfId="0" applyBorder="1" applyAlignment="1">
      <alignment/>
    </xf>
    <xf numFmtId="0" fontId="0" fillId="0" borderId="0" xfId="0" applyBorder="1" applyAlignment="1">
      <alignment/>
    </xf>
    <xf numFmtId="0" fontId="82" fillId="0" borderId="0" xfId="0" applyFont="1" applyAlignment="1">
      <alignment/>
    </xf>
    <xf numFmtId="0" fontId="5"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9" fillId="0" borderId="0" xfId="0" applyFont="1" applyAlignment="1">
      <alignment vertical="center"/>
    </xf>
    <xf numFmtId="0" fontId="10" fillId="0" borderId="0" xfId="0" applyFont="1" applyAlignment="1">
      <alignment/>
    </xf>
    <xf numFmtId="0" fontId="11" fillId="0" borderId="0" xfId="0" applyFont="1" applyAlignment="1">
      <alignment horizontal="justify" vertical="center"/>
    </xf>
    <xf numFmtId="0" fontId="3" fillId="34" borderId="32" xfId="0" applyFont="1" applyFill="1" applyBorder="1" applyAlignment="1">
      <alignment horizontal="center"/>
    </xf>
    <xf numFmtId="0" fontId="8" fillId="0" borderId="0" xfId="0" applyFont="1" applyAlignment="1">
      <alignment/>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xf>
    <xf numFmtId="0" fontId="83" fillId="0" borderId="0" xfId="0" applyFont="1" applyAlignment="1">
      <alignment/>
    </xf>
    <xf numFmtId="0" fontId="3" fillId="0" borderId="32" xfId="0" applyFont="1" applyFill="1" applyBorder="1" applyAlignment="1">
      <alignment horizontal="center" vertical="center"/>
    </xf>
    <xf numFmtId="0" fontId="0" fillId="0" borderId="0" xfId="0" applyAlignment="1">
      <alignment/>
    </xf>
    <xf numFmtId="0" fontId="0" fillId="0" borderId="0" xfId="0" applyAlignment="1">
      <alignment horizontal="center" vertical="center"/>
    </xf>
    <xf numFmtId="0" fontId="76" fillId="0" borderId="0" xfId="0" applyFont="1" applyAlignment="1">
      <alignment horizontal="center" vertical="center"/>
    </xf>
    <xf numFmtId="166" fontId="0" fillId="0" borderId="0" xfId="0" applyNumberFormat="1" applyAlignment="1">
      <alignment horizontal="center" vertical="center"/>
    </xf>
    <xf numFmtId="0" fontId="0" fillId="0" borderId="0" xfId="0" applyAlignment="1">
      <alignment horizontal="right" vertical="center"/>
    </xf>
    <xf numFmtId="0" fontId="0" fillId="0" borderId="0" xfId="0" applyFill="1" applyAlignment="1">
      <alignment/>
    </xf>
    <xf numFmtId="0" fontId="84" fillId="35" borderId="33" xfId="0" applyFont="1" applyFill="1" applyBorder="1" applyAlignment="1">
      <alignment horizontal="left" vertical="center"/>
    </xf>
    <xf numFmtId="0" fontId="84" fillId="35" borderId="33" xfId="0" applyFont="1" applyFill="1" applyBorder="1" applyAlignment="1">
      <alignment horizontal="center" vertical="center"/>
    </xf>
    <xf numFmtId="0" fontId="84" fillId="35" borderId="33" xfId="0" applyFont="1" applyFill="1" applyBorder="1" applyAlignment="1">
      <alignment horizontal="right" vertical="center"/>
    </xf>
    <xf numFmtId="0" fontId="85" fillId="35" borderId="33" xfId="0" applyFont="1" applyFill="1" applyBorder="1" applyAlignment="1">
      <alignment horizontal="left" vertical="center"/>
    </xf>
    <xf numFmtId="0" fontId="85" fillId="35" borderId="33" xfId="0" applyFont="1" applyFill="1" applyBorder="1" applyAlignment="1">
      <alignment horizontal="right" vertical="center"/>
    </xf>
    <xf numFmtId="0" fontId="84" fillId="36" borderId="33" xfId="0" applyFont="1" applyFill="1" applyBorder="1" applyAlignment="1">
      <alignment horizontal="left" vertical="center"/>
    </xf>
    <xf numFmtId="0" fontId="84" fillId="36" borderId="33" xfId="0" applyFont="1" applyFill="1" applyBorder="1" applyAlignment="1">
      <alignment horizontal="center" vertical="center"/>
    </xf>
    <xf numFmtId="0" fontId="84" fillId="36" borderId="33" xfId="0" applyFont="1" applyFill="1" applyBorder="1" applyAlignment="1">
      <alignment horizontal="right" vertical="center"/>
    </xf>
    <xf numFmtId="0" fontId="85" fillId="36" borderId="33" xfId="0" applyFont="1" applyFill="1" applyBorder="1" applyAlignment="1">
      <alignment horizontal="left" vertical="center"/>
    </xf>
    <xf numFmtId="0" fontId="85" fillId="36" borderId="33" xfId="0" applyFont="1" applyFill="1" applyBorder="1" applyAlignment="1">
      <alignment horizontal="right" vertical="center"/>
    </xf>
    <xf numFmtId="0" fontId="84" fillId="37" borderId="33" xfId="0" applyFont="1" applyFill="1" applyBorder="1" applyAlignment="1">
      <alignment horizontal="left" vertical="center"/>
    </xf>
    <xf numFmtId="0" fontId="84" fillId="37" borderId="33" xfId="0" applyFont="1" applyFill="1" applyBorder="1" applyAlignment="1">
      <alignment horizontal="center" vertical="center"/>
    </xf>
    <xf numFmtId="0" fontId="84" fillId="37" borderId="33" xfId="0" applyFont="1" applyFill="1" applyBorder="1" applyAlignment="1">
      <alignment horizontal="right" vertical="center"/>
    </xf>
    <xf numFmtId="0" fontId="85" fillId="37" borderId="33" xfId="0" applyFont="1" applyFill="1" applyBorder="1" applyAlignment="1">
      <alignment horizontal="left" vertical="center"/>
    </xf>
    <xf numFmtId="0" fontId="85" fillId="37" borderId="33" xfId="0" applyFont="1" applyFill="1" applyBorder="1" applyAlignment="1">
      <alignment horizontal="right" vertical="center"/>
    </xf>
    <xf numFmtId="166" fontId="84" fillId="35" borderId="33" xfId="0" applyNumberFormat="1" applyFont="1" applyFill="1" applyBorder="1" applyAlignment="1">
      <alignment horizontal="right" vertical="center"/>
    </xf>
    <xf numFmtId="166" fontId="84" fillId="36" borderId="33" xfId="0" applyNumberFormat="1" applyFont="1" applyFill="1" applyBorder="1" applyAlignment="1">
      <alignment horizontal="right" vertical="center"/>
    </xf>
    <xf numFmtId="166" fontId="84" fillId="37" borderId="33" xfId="0" applyNumberFormat="1" applyFont="1" applyFill="1" applyBorder="1" applyAlignment="1">
      <alignment horizontal="right" vertical="center"/>
    </xf>
    <xf numFmtId="0" fontId="0" fillId="0" borderId="0" xfId="0" applyNumberFormat="1" applyAlignment="1">
      <alignment/>
    </xf>
    <xf numFmtId="0" fontId="84" fillId="35" borderId="16" xfId="0" applyFont="1" applyFill="1" applyBorder="1" applyAlignment="1">
      <alignment horizontal="left" vertical="center"/>
    </xf>
    <xf numFmtId="0" fontId="84" fillId="35" borderId="16" xfId="0" applyFont="1" applyFill="1" applyBorder="1" applyAlignment="1">
      <alignment horizontal="right" vertical="center"/>
    </xf>
    <xf numFmtId="0" fontId="84" fillId="37" borderId="16" xfId="0" applyFont="1" applyFill="1" applyBorder="1" applyAlignment="1">
      <alignment horizontal="left" vertical="center"/>
    </xf>
    <xf numFmtId="0" fontId="84" fillId="37" borderId="16" xfId="0" applyFont="1" applyFill="1" applyBorder="1" applyAlignment="1">
      <alignment horizontal="right" vertical="center"/>
    </xf>
    <xf numFmtId="166" fontId="0" fillId="0" borderId="16" xfId="0" applyNumberFormat="1" applyBorder="1" applyAlignment="1">
      <alignment/>
    </xf>
    <xf numFmtId="0" fontId="86" fillId="35" borderId="33" xfId="0" applyFont="1" applyFill="1" applyBorder="1" applyAlignment="1">
      <alignment horizontal="left" vertical="center"/>
    </xf>
    <xf numFmtId="0" fontId="86" fillId="36" borderId="33" xfId="0" applyFont="1" applyFill="1" applyBorder="1" applyAlignment="1">
      <alignment horizontal="left" vertical="center"/>
    </xf>
    <xf numFmtId="0" fontId="86" fillId="0" borderId="33" xfId="0" applyFont="1" applyBorder="1" applyAlignment="1">
      <alignment horizontal="left" vertical="center"/>
    </xf>
    <xf numFmtId="0" fontId="84" fillId="36" borderId="16" xfId="0" applyFont="1" applyFill="1" applyBorder="1" applyAlignment="1">
      <alignment horizontal="left" vertical="center"/>
    </xf>
    <xf numFmtId="166" fontId="62" fillId="0" borderId="16" xfId="44" applyNumberFormat="1" applyBorder="1" applyAlignment="1">
      <alignment/>
    </xf>
    <xf numFmtId="0" fontId="0" fillId="0" borderId="0" xfId="0" applyAlignment="1" applyProtection="1">
      <alignment/>
      <protection/>
    </xf>
    <xf numFmtId="0" fontId="14" fillId="0" borderId="0" xfId="0" applyFont="1" applyAlignment="1" applyProtection="1">
      <alignment/>
      <protection/>
    </xf>
    <xf numFmtId="0" fontId="13" fillId="0" borderId="16" xfId="0" applyFont="1" applyBorder="1" applyAlignment="1" applyProtection="1">
      <alignment horizontal="center" vertical="center"/>
      <protection/>
    </xf>
    <xf numFmtId="0" fontId="0" fillId="0" borderId="16" xfId="0" applyBorder="1" applyAlignment="1" applyProtection="1">
      <alignment/>
      <protection/>
    </xf>
    <xf numFmtId="0" fontId="15" fillId="38" borderId="16" xfId="0" applyFont="1" applyFill="1" applyBorder="1" applyAlignment="1" applyProtection="1">
      <alignment horizontal="center" vertical="center" wrapText="1"/>
      <protection/>
    </xf>
    <xf numFmtId="0" fontId="13" fillId="0" borderId="0" xfId="0" applyFont="1" applyAlignment="1" applyProtection="1">
      <alignment/>
      <protection/>
    </xf>
    <xf numFmtId="0" fontId="0" fillId="39" borderId="16" xfId="0" applyFill="1" applyBorder="1" applyAlignment="1" applyProtection="1">
      <alignment horizontal="center" vertical="center"/>
      <protection locked="0"/>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13" fillId="0" borderId="16" xfId="0" applyFont="1" applyFill="1" applyBorder="1" applyAlignment="1" applyProtection="1">
      <alignment horizontal="center" vertical="center"/>
      <protection/>
    </xf>
    <xf numFmtId="0" fontId="13" fillId="0" borderId="16" xfId="0" applyFont="1" applyFill="1" applyBorder="1" applyAlignment="1" applyProtection="1">
      <alignment vertical="center"/>
      <protection/>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0" fillId="0" borderId="16" xfId="0" applyFont="1" applyFill="1" applyBorder="1" applyAlignment="1" applyProtection="1">
      <alignment horizontal="left" vertical="center" indent="1"/>
      <protection/>
    </xf>
    <xf numFmtId="10" fontId="0" fillId="0" borderId="16" xfId="0" applyNumberFormat="1" applyFont="1" applyFill="1" applyBorder="1" applyAlignment="1" applyProtection="1">
      <alignment horizontal="left" vertical="center" indent="1"/>
      <protection/>
    </xf>
    <xf numFmtId="176" fontId="0" fillId="0" borderId="16" xfId="0" applyNumberFormat="1" applyFont="1" applyFill="1" applyBorder="1" applyAlignment="1" applyProtection="1">
      <alignment horizontal="left" vertical="center" indent="1"/>
      <protection/>
    </xf>
    <xf numFmtId="0" fontId="13" fillId="0" borderId="0" xfId="0" applyFont="1" applyFill="1" applyBorder="1" applyAlignment="1" applyProtection="1">
      <alignment horizontal="center" vertical="center"/>
      <protection/>
    </xf>
    <xf numFmtId="0" fontId="13" fillId="0" borderId="0" xfId="0" applyFont="1" applyFill="1" applyAlignment="1" applyProtection="1">
      <alignment horizontal="center" vertical="center"/>
      <protection/>
    </xf>
    <xf numFmtId="0" fontId="13" fillId="0" borderId="16" xfId="0" applyFont="1" applyFill="1" applyBorder="1" applyAlignment="1" applyProtection="1">
      <alignment horizontal="left" vertical="center" indent="1"/>
      <protection/>
    </xf>
    <xf numFmtId="0" fontId="0" fillId="0" borderId="0" xfId="0" applyFont="1" applyFill="1" applyBorder="1" applyAlignment="1" applyProtection="1">
      <alignment horizontal="left" vertical="center" indent="1"/>
      <protection/>
    </xf>
    <xf numFmtId="0" fontId="0" fillId="0" borderId="16" xfId="0" applyFont="1" applyFill="1" applyBorder="1" applyAlignment="1" applyProtection="1">
      <alignment horizontal="center" vertical="center"/>
      <protection/>
    </xf>
    <xf numFmtId="166" fontId="0" fillId="0" borderId="16" xfId="0" applyNumberFormat="1" applyFont="1" applyFill="1" applyBorder="1" applyAlignment="1" applyProtection="1">
      <alignment horizontal="left" vertical="center" indent="1"/>
      <protection/>
    </xf>
    <xf numFmtId="0" fontId="13" fillId="40" borderId="16" xfId="0" applyFont="1" applyFill="1" applyBorder="1" applyAlignment="1" applyProtection="1">
      <alignment horizontal="center" vertical="center"/>
      <protection/>
    </xf>
    <xf numFmtId="0" fontId="13" fillId="41" borderId="16" xfId="0" applyFont="1" applyFill="1" applyBorder="1" applyAlignment="1" applyProtection="1">
      <alignment horizontal="center" vertical="center"/>
      <protection/>
    </xf>
    <xf numFmtId="10" fontId="0" fillId="41" borderId="16" xfId="0" applyNumberFormat="1" applyFont="1" applyFill="1" applyBorder="1" applyAlignment="1" applyProtection="1">
      <alignment horizontal="center" vertical="center"/>
      <protection/>
    </xf>
    <xf numFmtId="176" fontId="0" fillId="41" borderId="16" xfId="0" applyNumberFormat="1" applyFont="1" applyFill="1" applyBorder="1" applyAlignment="1" applyProtection="1">
      <alignment horizontal="center" vertical="center"/>
      <protection/>
    </xf>
    <xf numFmtId="0" fontId="13" fillId="3" borderId="16" xfId="0" applyFont="1" applyFill="1" applyBorder="1" applyAlignment="1" applyProtection="1">
      <alignment horizontal="center" vertical="center"/>
      <protection/>
    </xf>
    <xf numFmtId="10" fontId="0" fillId="3" borderId="16" xfId="0" applyNumberFormat="1" applyFont="1" applyFill="1" applyBorder="1" applyAlignment="1" applyProtection="1">
      <alignment horizontal="center" vertical="center"/>
      <protection/>
    </xf>
    <xf numFmtId="176" fontId="0" fillId="3" borderId="16" xfId="0" applyNumberFormat="1" applyFont="1" applyFill="1" applyBorder="1" applyAlignment="1" applyProtection="1">
      <alignment horizontal="center" vertical="center"/>
      <protection/>
    </xf>
    <xf numFmtId="0" fontId="13" fillId="4" borderId="16" xfId="0" applyFont="1" applyFill="1" applyBorder="1" applyAlignment="1" applyProtection="1">
      <alignment horizontal="center" vertical="center"/>
      <protection/>
    </xf>
    <xf numFmtId="10" fontId="0" fillId="4" borderId="16" xfId="0" applyNumberFormat="1" applyFont="1" applyFill="1" applyBorder="1" applyAlignment="1" applyProtection="1">
      <alignment horizontal="center" vertical="center"/>
      <protection/>
    </xf>
    <xf numFmtId="176" fontId="0" fillId="4" borderId="16" xfId="0" applyNumberFormat="1" applyFont="1" applyFill="1" applyBorder="1" applyAlignment="1" applyProtection="1">
      <alignment horizontal="center" vertical="center"/>
      <protection/>
    </xf>
    <xf numFmtId="0" fontId="73" fillId="41" borderId="16" xfId="0" applyFont="1" applyFill="1" applyBorder="1" applyAlignment="1" applyProtection="1">
      <alignment horizontal="left" vertical="center" indent="1"/>
      <protection/>
    </xf>
    <xf numFmtId="0" fontId="73" fillId="4" borderId="16" xfId="0" applyFont="1" applyFill="1" applyBorder="1" applyAlignment="1" applyProtection="1">
      <alignment horizontal="left" vertical="center" indent="1"/>
      <protection/>
    </xf>
    <xf numFmtId="0" fontId="73" fillId="3" borderId="16" xfId="0" applyFont="1" applyFill="1" applyBorder="1" applyAlignment="1" applyProtection="1">
      <alignment horizontal="left" vertical="center" indent="1"/>
      <protection/>
    </xf>
    <xf numFmtId="0" fontId="0" fillId="42" borderId="0" xfId="0" applyFill="1" applyBorder="1" applyAlignment="1" applyProtection="1">
      <alignment/>
      <protection/>
    </xf>
    <xf numFmtId="0" fontId="0" fillId="42" borderId="0" xfId="0" applyFill="1" applyAlignment="1" applyProtection="1">
      <alignment/>
      <protection/>
    </xf>
    <xf numFmtId="0" fontId="13" fillId="42" borderId="16" xfId="0" applyFont="1" applyFill="1" applyBorder="1" applyAlignment="1" applyProtection="1">
      <alignment horizontal="center" vertical="center"/>
      <protection/>
    </xf>
    <xf numFmtId="166" fontId="13" fillId="42" borderId="16" xfId="0" applyNumberFormat="1"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13" fillId="0" borderId="34" xfId="0" applyFont="1" applyFill="1" applyBorder="1" applyAlignment="1" applyProtection="1">
      <alignment vertical="center"/>
      <protection/>
    </xf>
    <xf numFmtId="0" fontId="87" fillId="4" borderId="16" xfId="0" applyFont="1" applyFill="1" applyBorder="1" applyAlignment="1" applyProtection="1">
      <alignment horizontal="left" vertical="center" indent="1"/>
      <protection/>
    </xf>
    <xf numFmtId="0" fontId="87" fillId="3" borderId="16" xfId="0" applyFont="1" applyFill="1" applyBorder="1" applyAlignment="1" applyProtection="1">
      <alignment horizontal="left" vertical="center" indent="1"/>
      <protection/>
    </xf>
    <xf numFmtId="0" fontId="0" fillId="41" borderId="16" xfId="0" applyFont="1" applyFill="1" applyBorder="1" applyAlignment="1" applyProtection="1">
      <alignment horizontal="center" vertical="center" shrinkToFit="1"/>
      <protection/>
    </xf>
    <xf numFmtId="0" fontId="0" fillId="4" borderId="16" xfId="0" applyFont="1" applyFill="1" applyBorder="1" applyAlignment="1" applyProtection="1">
      <alignment horizontal="center" vertical="center" shrinkToFit="1"/>
      <protection/>
    </xf>
    <xf numFmtId="0" fontId="0" fillId="3" borderId="16" xfId="0" applyFont="1" applyFill="1" applyBorder="1" applyAlignment="1" applyProtection="1">
      <alignment horizontal="center" vertical="center" shrinkToFit="1"/>
      <protection/>
    </xf>
    <xf numFmtId="0" fontId="13" fillId="42" borderId="16" xfId="0" applyFont="1" applyFill="1" applyBorder="1" applyAlignment="1" applyProtection="1">
      <alignment horizontal="center" vertical="center" wrapText="1" shrinkToFit="1"/>
      <protection/>
    </xf>
    <xf numFmtId="0" fontId="13" fillId="0" borderId="16"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10" fontId="0" fillId="0" borderId="16" xfId="0" applyNumberFormat="1" applyFont="1" applyFill="1" applyBorder="1" applyAlignment="1" applyProtection="1">
      <alignment horizontal="center" vertical="center"/>
      <protection/>
    </xf>
    <xf numFmtId="166" fontId="0" fillId="0" borderId="16" xfId="0" applyNumberFormat="1" applyFont="1" applyFill="1" applyBorder="1" applyAlignment="1" applyProtection="1">
      <alignment horizontal="center" vertical="center"/>
      <protection/>
    </xf>
    <xf numFmtId="166" fontId="0" fillId="0" borderId="16" xfId="0" applyNumberFormat="1" applyFill="1" applyBorder="1" applyAlignment="1" applyProtection="1">
      <alignment horizontal="center" vertical="center"/>
      <protection/>
    </xf>
    <xf numFmtId="166" fontId="0" fillId="0" borderId="16" xfId="62" applyNumberFormat="1" applyFont="1" applyFill="1" applyBorder="1" applyAlignment="1" applyProtection="1">
      <alignment horizontal="center" vertical="center"/>
      <protection locked="0"/>
    </xf>
    <xf numFmtId="0" fontId="13" fillId="0" borderId="36" xfId="0" applyFont="1" applyFill="1" applyBorder="1" applyAlignment="1" applyProtection="1">
      <alignment vertical="center"/>
      <protection/>
    </xf>
    <xf numFmtId="0" fontId="13" fillId="42" borderId="16" xfId="0" applyFont="1" applyFill="1" applyBorder="1" applyAlignment="1" applyProtection="1">
      <alignment horizontal="center" vertical="center" wrapText="1"/>
      <protection/>
    </xf>
    <xf numFmtId="166" fontId="13" fillId="42" borderId="16" xfId="0" applyNumberFormat="1" applyFont="1" applyFill="1" applyBorder="1" applyAlignment="1" applyProtection="1">
      <alignment horizontal="center" vertical="center" wrapText="1"/>
      <protection/>
    </xf>
    <xf numFmtId="0" fontId="0" fillId="42" borderId="0" xfId="0" applyFill="1" applyBorder="1" applyAlignment="1" applyProtection="1">
      <alignment wrapText="1"/>
      <protection/>
    </xf>
    <xf numFmtId="0" fontId="0" fillId="42" borderId="0" xfId="0" applyFill="1" applyAlignment="1" applyProtection="1">
      <alignment wrapText="1"/>
      <protection/>
    </xf>
    <xf numFmtId="166" fontId="13" fillId="0" borderId="16" xfId="0" applyNumberFormat="1" applyFont="1" applyFill="1" applyBorder="1" applyAlignment="1" applyProtection="1">
      <alignment horizontal="center" vertical="center"/>
      <protection/>
    </xf>
    <xf numFmtId="166" fontId="88" fillId="0" borderId="16" xfId="0" applyNumberFormat="1" applyFont="1" applyFill="1" applyBorder="1" applyAlignment="1" applyProtection="1">
      <alignment horizontal="center" vertical="center"/>
      <protection/>
    </xf>
    <xf numFmtId="166" fontId="88" fillId="43" borderId="16" xfId="0" applyNumberFormat="1" applyFont="1" applyFill="1" applyBorder="1" applyAlignment="1" applyProtection="1">
      <alignment horizontal="center" vertical="center"/>
      <protection/>
    </xf>
    <xf numFmtId="10" fontId="13" fillId="0" borderId="16" xfId="0" applyNumberFormat="1" applyFont="1" applyFill="1" applyBorder="1" applyAlignment="1" applyProtection="1">
      <alignment horizontal="right" vertical="center"/>
      <protection/>
    </xf>
    <xf numFmtId="0" fontId="13" fillId="0" borderId="36" xfId="0" applyFont="1" applyFill="1" applyBorder="1" applyAlignment="1" applyProtection="1">
      <alignment horizontal="left" vertical="center"/>
      <protection/>
    </xf>
    <xf numFmtId="166" fontId="13" fillId="12" borderId="16" xfId="0" applyNumberFormat="1" applyFont="1" applyFill="1" applyBorder="1" applyAlignment="1" applyProtection="1">
      <alignment horizontal="center" vertical="center"/>
      <protection/>
    </xf>
    <xf numFmtId="166" fontId="88" fillId="44" borderId="16" xfId="0" applyNumberFormat="1" applyFont="1" applyFill="1" applyBorder="1" applyAlignment="1" applyProtection="1">
      <alignment horizontal="center" vertical="center"/>
      <protection/>
    </xf>
    <xf numFmtId="166" fontId="88" fillId="45" borderId="37" xfId="0" applyNumberFormat="1" applyFont="1" applyFill="1" applyBorder="1" applyAlignment="1" applyProtection="1">
      <alignment horizontal="center" vertical="center"/>
      <protection/>
    </xf>
    <xf numFmtId="166" fontId="0" fillId="0" borderId="16" xfId="0" applyNumberFormat="1" applyBorder="1" applyAlignment="1" applyProtection="1">
      <alignment/>
      <protection/>
    </xf>
    <xf numFmtId="166" fontId="13" fillId="0" borderId="34" xfId="62" applyNumberFormat="1" applyFont="1" applyFill="1" applyBorder="1" applyAlignment="1" applyProtection="1">
      <alignment vertical="center"/>
      <protection locked="0"/>
    </xf>
    <xf numFmtId="166" fontId="0" fillId="41" borderId="16" xfId="62" applyNumberFormat="1" applyFont="1" applyFill="1" applyBorder="1" applyAlignment="1" applyProtection="1">
      <alignment/>
      <protection locked="0"/>
    </xf>
    <xf numFmtId="166" fontId="0" fillId="4" borderId="16" xfId="62" applyNumberFormat="1" applyFont="1" applyFill="1" applyBorder="1" applyAlignment="1" applyProtection="1">
      <alignment/>
      <protection locked="0"/>
    </xf>
    <xf numFmtId="166" fontId="0" fillId="3" borderId="16" xfId="62" applyNumberFormat="1" applyFont="1" applyFill="1" applyBorder="1" applyAlignment="1" applyProtection="1">
      <alignment/>
      <protection locked="0"/>
    </xf>
    <xf numFmtId="166" fontId="13" fillId="40" borderId="16" xfId="0" applyNumberFormat="1" applyFont="1" applyFill="1" applyBorder="1" applyAlignment="1" applyProtection="1">
      <alignment horizontal="center" vertical="center"/>
      <protection/>
    </xf>
    <xf numFmtId="166" fontId="13" fillId="0" borderId="35" xfId="62" applyNumberFormat="1" applyFont="1" applyFill="1" applyBorder="1" applyAlignment="1" applyProtection="1">
      <alignment horizontal="center" vertical="center"/>
      <protection locked="0"/>
    </xf>
    <xf numFmtId="166" fontId="13" fillId="0" borderId="16" xfId="62" applyNumberFormat="1" applyFont="1" applyFill="1" applyBorder="1" applyAlignment="1" applyProtection="1">
      <alignment horizontal="center" vertical="center"/>
      <protection locked="0"/>
    </xf>
    <xf numFmtId="166" fontId="0" fillId="0" borderId="0" xfId="0" applyNumberFormat="1" applyFill="1" applyBorder="1" applyAlignment="1" applyProtection="1">
      <alignment/>
      <protection/>
    </xf>
    <xf numFmtId="166" fontId="13" fillId="0" borderId="35" xfId="0" applyNumberFormat="1" applyFont="1" applyFill="1" applyBorder="1" applyAlignment="1" applyProtection="1">
      <alignment horizontal="center" vertical="center"/>
      <protection/>
    </xf>
    <xf numFmtId="166" fontId="13" fillId="0" borderId="37" xfId="0" applyNumberFormat="1" applyFont="1" applyFill="1" applyBorder="1" applyAlignment="1" applyProtection="1">
      <alignment vertical="center"/>
      <protection/>
    </xf>
    <xf numFmtId="166" fontId="0" fillId="0" borderId="0" xfId="62" applyNumberFormat="1" applyFont="1" applyFill="1" applyBorder="1" applyAlignment="1" applyProtection="1">
      <alignment/>
      <protection locked="0"/>
    </xf>
    <xf numFmtId="10" fontId="13" fillId="44" borderId="36" xfId="0" applyNumberFormat="1" applyFont="1" applyFill="1" applyBorder="1" applyAlignment="1" applyProtection="1">
      <alignment vertical="center"/>
      <protection/>
    </xf>
    <xf numFmtId="0" fontId="13" fillId="44" borderId="37" xfId="0" applyFont="1" applyFill="1" applyBorder="1" applyAlignment="1" applyProtection="1">
      <alignment vertical="center"/>
      <protection/>
    </xf>
    <xf numFmtId="166" fontId="0" fillId="44" borderId="34" xfId="62" applyNumberFormat="1" applyFont="1" applyFill="1" applyBorder="1" applyAlignment="1" applyProtection="1">
      <alignment vertical="center"/>
      <protection locked="0"/>
    </xf>
    <xf numFmtId="0" fontId="13" fillId="46" borderId="34" xfId="0" applyFont="1" applyFill="1" applyBorder="1" applyAlignment="1" applyProtection="1">
      <alignment horizontal="center" vertical="center"/>
      <protection/>
    </xf>
    <xf numFmtId="0" fontId="13" fillId="46" borderId="36" xfId="0" applyFont="1" applyFill="1" applyBorder="1" applyAlignment="1" applyProtection="1">
      <alignment horizontal="center" vertical="center"/>
      <protection/>
    </xf>
    <xf numFmtId="177" fontId="0" fillId="46" borderId="36" xfId="62" applyNumberFormat="1" applyFont="1" applyFill="1" applyBorder="1" applyAlignment="1" applyProtection="1">
      <alignment/>
      <protection locked="0"/>
    </xf>
    <xf numFmtId="177" fontId="0" fillId="46" borderId="37" xfId="62" applyNumberFormat="1" applyFont="1" applyFill="1" applyBorder="1" applyAlignment="1" applyProtection="1">
      <alignment/>
      <protection locked="0"/>
    </xf>
    <xf numFmtId="0" fontId="88" fillId="43" borderId="34" xfId="0" applyFont="1" applyFill="1" applyBorder="1" applyAlignment="1" applyProtection="1">
      <alignment vertical="center"/>
      <protection/>
    </xf>
    <xf numFmtId="0" fontId="75" fillId="0" borderId="16" xfId="0" applyFont="1" applyBorder="1" applyAlignment="1">
      <alignment horizontal="left" vertical="center"/>
    </xf>
    <xf numFmtId="0" fontId="0" fillId="0" borderId="16" xfId="0" applyBorder="1" applyAlignment="1">
      <alignment horizontal="left" vertical="center"/>
    </xf>
    <xf numFmtId="0" fontId="89" fillId="0" borderId="16" xfId="0" applyFont="1" applyBorder="1" applyAlignment="1">
      <alignment horizontal="left" vertical="center"/>
    </xf>
    <xf numFmtId="0" fontId="89" fillId="0" borderId="16" xfId="0" applyFont="1" applyBorder="1" applyAlignment="1">
      <alignment horizontal="center" vertical="center"/>
    </xf>
    <xf numFmtId="0" fontId="0" fillId="0" borderId="16" xfId="0" applyFill="1" applyBorder="1" applyAlignment="1">
      <alignment horizontal="left" vertical="center"/>
    </xf>
    <xf numFmtId="14" fontId="84" fillId="35" borderId="33" xfId="0" applyNumberFormat="1" applyFont="1" applyFill="1" applyBorder="1" applyAlignment="1">
      <alignment horizontal="left" vertical="center"/>
    </xf>
    <xf numFmtId="14" fontId="84" fillId="36" borderId="33" xfId="0" applyNumberFormat="1" applyFont="1" applyFill="1" applyBorder="1" applyAlignment="1">
      <alignment horizontal="left" vertical="center"/>
    </xf>
    <xf numFmtId="0" fontId="84" fillId="35" borderId="37" xfId="0" applyFont="1" applyFill="1" applyBorder="1" applyAlignment="1">
      <alignment horizontal="left" vertical="center"/>
    </xf>
    <xf numFmtId="0" fontId="84" fillId="0" borderId="16" xfId="0" applyFont="1" applyFill="1" applyBorder="1" applyAlignment="1">
      <alignment horizontal="left" vertical="center"/>
    </xf>
    <xf numFmtId="0" fontId="90" fillId="44" borderId="16" xfId="0" applyNumberFormat="1" applyFont="1" applyFill="1" applyBorder="1" applyAlignment="1" applyProtection="1">
      <alignment horizontal="left" vertical="center" indent="1"/>
      <protection/>
    </xf>
    <xf numFmtId="0" fontId="0" fillId="0" borderId="16" xfId="62" applyNumberFormat="1" applyFont="1" applyFill="1" applyBorder="1" applyAlignment="1" applyProtection="1">
      <alignment horizontal="center" vertical="center"/>
      <protection locked="0"/>
    </xf>
    <xf numFmtId="0" fontId="76" fillId="0" borderId="0" xfId="0" applyFont="1" applyAlignment="1">
      <alignment horizontal="center"/>
    </xf>
    <xf numFmtId="0" fontId="91" fillId="0" borderId="0" xfId="0" applyFont="1" applyAlignment="1">
      <alignment horizontal="center"/>
    </xf>
    <xf numFmtId="0" fontId="91" fillId="0" borderId="38" xfId="0" applyFont="1" applyBorder="1" applyAlignment="1">
      <alignment horizontal="center"/>
    </xf>
    <xf numFmtId="0" fontId="92" fillId="0" borderId="17" xfId="0" applyFont="1" applyBorder="1" applyAlignment="1">
      <alignment horizontal="center" wrapText="1"/>
    </xf>
    <xf numFmtId="0" fontId="92" fillId="0" borderId="16" xfId="0" applyFont="1" applyBorder="1" applyAlignment="1">
      <alignment horizontal="center" wrapText="1"/>
    </xf>
    <xf numFmtId="0" fontId="93" fillId="0" borderId="39" xfId="0" applyFont="1" applyBorder="1" applyAlignment="1">
      <alignment horizontal="center"/>
    </xf>
    <xf numFmtId="0" fontId="93" fillId="0" borderId="40" xfId="0" applyFont="1" applyBorder="1" applyAlignment="1">
      <alignment horizontal="center"/>
    </xf>
    <xf numFmtId="0" fontId="93" fillId="0" borderId="41" xfId="0" applyFont="1" applyBorder="1" applyAlignment="1">
      <alignment horizontal="center"/>
    </xf>
    <xf numFmtId="0" fontId="93" fillId="0" borderId="17" xfId="0" applyFont="1" applyBorder="1" applyAlignment="1">
      <alignment horizontal="center"/>
    </xf>
    <xf numFmtId="0" fontId="93" fillId="0" borderId="16" xfId="0" applyFont="1" applyBorder="1" applyAlignment="1">
      <alignment horizontal="center"/>
    </xf>
    <xf numFmtId="0" fontId="93" fillId="0" borderId="18" xfId="0" applyFont="1" applyBorder="1" applyAlignment="1">
      <alignment horizontal="center"/>
    </xf>
    <xf numFmtId="0" fontId="75" fillId="0" borderId="0" xfId="0" applyFont="1" applyAlignment="1">
      <alignment horizontal="center"/>
    </xf>
    <xf numFmtId="0" fontId="94" fillId="0" borderId="34" xfId="0" applyFont="1" applyBorder="1" applyAlignment="1">
      <alignment horizontal="center" wrapText="1"/>
    </xf>
    <xf numFmtId="0" fontId="94" fillId="0" borderId="36" xfId="0" applyFont="1" applyBorder="1" applyAlignment="1">
      <alignment horizontal="center" wrapText="1"/>
    </xf>
    <xf numFmtId="0" fontId="94" fillId="0" borderId="37" xfId="0" applyFont="1" applyBorder="1" applyAlignment="1">
      <alignment horizontal="center" wrapText="1"/>
    </xf>
    <xf numFmtId="0" fontId="95" fillId="0" borderId="0" xfId="0" applyFont="1" applyAlignment="1">
      <alignment horizontal="center" vertical="center"/>
    </xf>
    <xf numFmtId="0" fontId="95" fillId="0" borderId="38" xfId="0" applyFont="1" applyBorder="1" applyAlignment="1">
      <alignment horizontal="center" vertical="center"/>
    </xf>
    <xf numFmtId="0" fontId="75" fillId="0" borderId="0" xfId="0" applyFont="1" applyAlignment="1">
      <alignment horizontal="left"/>
    </xf>
    <xf numFmtId="0" fontId="95" fillId="0" borderId="16" xfId="0" applyFont="1" applyBorder="1" applyAlignment="1">
      <alignment horizontal="center"/>
    </xf>
    <xf numFmtId="0" fontId="94" fillId="0" borderId="34" xfId="0" applyFont="1" applyBorder="1" applyAlignment="1">
      <alignment horizontal="center" vertical="center" wrapText="1"/>
    </xf>
    <xf numFmtId="0" fontId="94" fillId="0" borderId="36" xfId="0" applyFont="1" applyBorder="1" applyAlignment="1">
      <alignment horizontal="center" vertical="center" wrapText="1"/>
    </xf>
    <xf numFmtId="0" fontId="94" fillId="0" borderId="37" xfId="0" applyFont="1" applyBorder="1" applyAlignment="1">
      <alignment horizontal="center" vertical="center" wrapText="1"/>
    </xf>
    <xf numFmtId="0" fontId="92" fillId="0" borderId="42" xfId="0" applyFont="1" applyBorder="1" applyAlignment="1">
      <alignment horizontal="center" wrapText="1"/>
    </xf>
    <xf numFmtId="0" fontId="92" fillId="0" borderId="43" xfId="0" applyFont="1" applyBorder="1" applyAlignment="1">
      <alignment horizontal="center" wrapText="1"/>
    </xf>
    <xf numFmtId="0" fontId="92" fillId="0" borderId="15" xfId="0" applyFont="1" applyBorder="1" applyAlignment="1">
      <alignment horizontal="center" wrapText="1"/>
    </xf>
    <xf numFmtId="0" fontId="0" fillId="0" borderId="0" xfId="0" applyAlignment="1">
      <alignment horizontal="left" vertical="center"/>
    </xf>
    <xf numFmtId="0" fontId="75" fillId="0" borderId="0" xfId="0" applyFont="1" applyAlignment="1">
      <alignment horizontal="center" wrapText="1"/>
    </xf>
    <xf numFmtId="0" fontId="96" fillId="0" borderId="44" xfId="0" applyFont="1" applyBorder="1" applyAlignment="1">
      <alignment horizontal="center"/>
    </xf>
    <xf numFmtId="0" fontId="0" fillId="0" borderId="14" xfId="0" applyBorder="1" applyAlignment="1">
      <alignment horizontal="center" vertical="center"/>
    </xf>
    <xf numFmtId="0" fontId="79" fillId="33" borderId="42" xfId="0" applyFont="1" applyFill="1" applyBorder="1" applyAlignment="1">
      <alignment horizontal="right" vertical="center" wrapText="1"/>
    </xf>
    <xf numFmtId="0" fontId="79" fillId="33" borderId="43" xfId="0" applyFont="1" applyFill="1" applyBorder="1" applyAlignment="1">
      <alignment horizontal="right" vertical="center" wrapText="1"/>
    </xf>
    <xf numFmtId="0" fontId="79" fillId="33" borderId="15" xfId="0" applyFont="1" applyFill="1" applyBorder="1" applyAlignment="1">
      <alignment horizontal="right" vertical="center" wrapText="1"/>
    </xf>
    <xf numFmtId="0" fontId="80" fillId="0" borderId="13" xfId="0" applyFont="1" applyBorder="1" applyAlignment="1">
      <alignment horizontal="center" vertical="center" wrapText="1"/>
    </xf>
    <xf numFmtId="0" fontId="80" fillId="0" borderId="4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97" fillId="0" borderId="27" xfId="0" applyFont="1" applyBorder="1" applyAlignment="1">
      <alignment vertical="center" wrapText="1"/>
    </xf>
    <xf numFmtId="0" fontId="97" fillId="0" borderId="12" xfId="0" applyFont="1" applyBorder="1" applyAlignment="1">
      <alignment vertical="center" wrapText="1"/>
    </xf>
    <xf numFmtId="0" fontId="0" fillId="0" borderId="26"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15" xfId="0"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15" xfId="0" applyFont="1" applyBorder="1" applyAlignment="1">
      <alignment vertical="center" wrapText="1"/>
    </xf>
    <xf numFmtId="0" fontId="7" fillId="0" borderId="42" xfId="0" applyFont="1" applyBorder="1" applyAlignment="1">
      <alignment horizontal="right" vertical="center" wrapText="1"/>
    </xf>
    <xf numFmtId="0" fontId="7" fillId="0" borderId="43" xfId="0" applyFont="1" applyBorder="1" applyAlignment="1">
      <alignment horizontal="right" vertical="center" wrapText="1"/>
    </xf>
    <xf numFmtId="0" fontId="7" fillId="0" borderId="15" xfId="0" applyFont="1" applyBorder="1" applyAlignment="1">
      <alignment horizontal="right" vertical="center" wrapText="1"/>
    </xf>
    <xf numFmtId="0" fontId="7" fillId="0" borderId="4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46"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15"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27"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7" fillId="0" borderId="4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horizontal="center" vertical="center"/>
    </xf>
    <xf numFmtId="8" fontId="3" fillId="0" borderId="32"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2" fillId="0" borderId="0" xfId="0" applyFont="1" applyBorder="1" applyAlignment="1">
      <alignment horizontal="center"/>
    </xf>
    <xf numFmtId="0" fontId="8"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Border="1" applyAlignment="1">
      <alignment horizontal="left" wrapText="1"/>
    </xf>
    <xf numFmtId="0" fontId="73" fillId="0" borderId="0" xfId="0" applyFont="1" applyBorder="1" applyAlignment="1">
      <alignment horizontal="left"/>
    </xf>
    <xf numFmtId="0" fontId="2" fillId="0" borderId="0" xfId="0" applyFont="1" applyBorder="1" applyAlignment="1">
      <alignment horizontal="center" vertical="center" wrapText="1"/>
    </xf>
    <xf numFmtId="0" fontId="3" fillId="34" borderId="32" xfId="0" applyFont="1" applyFill="1" applyBorder="1" applyAlignment="1">
      <alignment horizont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9" fillId="0" borderId="0" xfId="0" applyFont="1" applyBorder="1" applyAlignment="1">
      <alignment horizontal="center"/>
    </xf>
    <xf numFmtId="0" fontId="9" fillId="0" borderId="0" xfId="0" applyFont="1" applyBorder="1" applyAlignment="1">
      <alignment horizontal="center" vertical="center"/>
    </xf>
    <xf numFmtId="0" fontId="0" fillId="0" borderId="51"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66" fontId="0" fillId="0" borderId="35" xfId="0" applyNumberFormat="1" applyBorder="1" applyAlignment="1">
      <alignment horizontal="center" vertical="center"/>
    </xf>
    <xf numFmtId="166" fontId="0" fillId="0" borderId="52" xfId="0" applyNumberFormat="1" applyBorder="1" applyAlignment="1">
      <alignment horizontal="center" vertical="center"/>
    </xf>
    <xf numFmtId="166" fontId="0" fillId="0" borderId="53" xfId="0" applyNumberFormat="1" applyBorder="1" applyAlignment="1">
      <alignment horizontal="center" vertical="center"/>
    </xf>
    <xf numFmtId="0" fontId="0" fillId="0" borderId="34"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22" xfId="0" applyBorder="1" applyAlignment="1">
      <alignment horizontal="center" wrapText="1"/>
    </xf>
    <xf numFmtId="0" fontId="84" fillId="35" borderId="34" xfId="0" applyFont="1" applyFill="1" applyBorder="1" applyAlignment="1">
      <alignment horizontal="center" vertical="center"/>
    </xf>
    <xf numFmtId="0" fontId="84" fillId="35" borderId="36" xfId="0" applyFont="1" applyFill="1" applyBorder="1" applyAlignment="1">
      <alignment horizontal="center" vertical="center"/>
    </xf>
    <xf numFmtId="0" fontId="84" fillId="35" borderId="37" xfId="0" applyFont="1" applyFill="1" applyBorder="1" applyAlignment="1">
      <alignment horizontal="center" vertical="center"/>
    </xf>
    <xf numFmtId="0" fontId="84" fillId="37" borderId="34" xfId="0" applyFont="1" applyFill="1" applyBorder="1" applyAlignment="1">
      <alignment horizontal="center" vertical="center"/>
    </xf>
    <xf numFmtId="0" fontId="84" fillId="37" borderId="36" xfId="0" applyFont="1" applyFill="1" applyBorder="1" applyAlignment="1">
      <alignment horizontal="center" vertical="center"/>
    </xf>
    <xf numFmtId="0" fontId="84" fillId="37" borderId="37" xfId="0" applyFont="1" applyFill="1" applyBorder="1" applyAlignment="1">
      <alignment horizontal="center" vertical="center"/>
    </xf>
    <xf numFmtId="0" fontId="13" fillId="0" borderId="34"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46" borderId="16" xfId="0" applyFont="1" applyFill="1" applyBorder="1" applyAlignment="1" applyProtection="1">
      <alignment horizontal="center" vertical="center"/>
      <protection/>
    </xf>
    <xf numFmtId="166" fontId="0" fillId="46" borderId="16" xfId="62" applyNumberFormat="1" applyFont="1" applyFill="1" applyBorder="1" applyAlignment="1" applyProtection="1">
      <alignment horizontal="center" vertical="center"/>
      <protection locked="0"/>
    </xf>
    <xf numFmtId="0" fontId="0" fillId="0" borderId="54" xfId="0" applyFont="1" applyFill="1" applyBorder="1" applyAlignment="1" applyProtection="1">
      <alignment horizontal="left" vertical="center" indent="1"/>
      <protection/>
    </xf>
    <xf numFmtId="0" fontId="0" fillId="0" borderId="38" xfId="0" applyFont="1" applyFill="1" applyBorder="1" applyAlignment="1" applyProtection="1">
      <alignment horizontal="left" vertical="center" indent="1"/>
      <protection/>
    </xf>
    <xf numFmtId="0" fontId="0" fillId="0" borderId="55" xfId="0" applyFont="1" applyFill="1" applyBorder="1" applyAlignment="1" applyProtection="1">
      <alignment horizontal="left" vertical="center" indent="1"/>
      <protection/>
    </xf>
    <xf numFmtId="0" fontId="0" fillId="0" borderId="3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34" xfId="0" applyFont="1" applyFill="1" applyBorder="1" applyAlignment="1" applyProtection="1">
      <alignment vertical="center" wrapText="1"/>
      <protection/>
    </xf>
    <xf numFmtId="0" fontId="0" fillId="0" borderId="37" xfId="0" applyFont="1" applyFill="1" applyBorder="1" applyAlignment="1" applyProtection="1">
      <alignment vertical="center" wrapText="1"/>
      <protection/>
    </xf>
    <xf numFmtId="4" fontId="0" fillId="0" borderId="34" xfId="62" applyNumberFormat="1" applyFont="1" applyFill="1" applyBorder="1" applyAlignment="1" applyProtection="1">
      <alignment/>
      <protection locked="0"/>
    </xf>
    <xf numFmtId="4" fontId="0" fillId="0" borderId="36" xfId="62" applyNumberFormat="1" applyFont="1" applyFill="1" applyBorder="1" applyAlignment="1" applyProtection="1">
      <alignment/>
      <protection locked="0"/>
    </xf>
    <xf numFmtId="4" fontId="0" fillId="0" borderId="37" xfId="62" applyNumberFormat="1" applyFont="1" applyFill="1" applyBorder="1" applyAlignment="1" applyProtection="1">
      <alignment/>
      <protection locked="0"/>
    </xf>
    <xf numFmtId="0" fontId="13" fillId="40" borderId="34" xfId="0" applyFont="1" applyFill="1" applyBorder="1" applyAlignment="1" applyProtection="1">
      <alignment horizontal="center" vertical="center"/>
      <protection/>
    </xf>
    <xf numFmtId="0" fontId="13" fillId="40" borderId="36" xfId="0" applyFont="1" applyFill="1" applyBorder="1" applyAlignment="1" applyProtection="1">
      <alignment horizontal="center" vertical="center"/>
      <protection/>
    </xf>
    <xf numFmtId="0" fontId="13" fillId="40" borderId="37" xfId="0" applyFont="1" applyFill="1" applyBorder="1" applyAlignment="1" applyProtection="1">
      <alignment horizontal="center" vertical="center"/>
      <protection/>
    </xf>
    <xf numFmtId="4" fontId="13" fillId="0" borderId="34" xfId="62" applyNumberFormat="1" applyFont="1" applyFill="1" applyBorder="1" applyAlignment="1" applyProtection="1">
      <alignment horizontal="center"/>
      <protection locked="0"/>
    </xf>
    <xf numFmtId="4" fontId="13" fillId="0" borderId="36" xfId="62" applyNumberFormat="1" applyFont="1" applyFill="1" applyBorder="1" applyAlignment="1" applyProtection="1">
      <alignment horizontal="center"/>
      <protection locked="0"/>
    </xf>
    <xf numFmtId="4" fontId="13" fillId="0" borderId="37" xfId="62" applyNumberFormat="1" applyFont="1" applyFill="1" applyBorder="1" applyAlignment="1" applyProtection="1">
      <alignment horizontal="center"/>
      <protection locked="0"/>
    </xf>
    <xf numFmtId="0" fontId="20" fillId="44" borderId="34" xfId="0" applyFont="1" applyFill="1" applyBorder="1" applyAlignment="1" applyProtection="1">
      <alignment horizontal="center" vertical="center" wrapText="1"/>
      <protection/>
    </xf>
    <xf numFmtId="0" fontId="20" fillId="44" borderId="36" xfId="0" applyFont="1" applyFill="1" applyBorder="1" applyAlignment="1" applyProtection="1">
      <alignment horizontal="center" vertical="center" wrapText="1"/>
      <protection/>
    </xf>
    <xf numFmtId="0" fontId="20" fillId="44" borderId="37" xfId="0" applyFont="1" applyFill="1" applyBorder="1" applyAlignment="1" applyProtection="1">
      <alignment horizontal="center" vertical="center" wrapText="1"/>
      <protection/>
    </xf>
    <xf numFmtId="0" fontId="13" fillId="40" borderId="16"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indent="1"/>
      <protection/>
    </xf>
    <xf numFmtId="0" fontId="0" fillId="0" borderId="25" xfId="0" applyFont="1" applyFill="1" applyBorder="1" applyAlignment="1" applyProtection="1">
      <alignment horizontal="left" vertical="center" indent="1"/>
      <protection/>
    </xf>
    <xf numFmtId="0" fontId="0" fillId="0" borderId="56" xfId="0" applyFont="1" applyFill="1" applyBorder="1" applyAlignment="1" applyProtection="1">
      <alignment horizontal="left" vertical="center" indent="1"/>
      <protection/>
    </xf>
    <xf numFmtId="0" fontId="0" fillId="0" borderId="34" xfId="0" applyFont="1" applyFill="1" applyBorder="1" applyAlignment="1" applyProtection="1">
      <alignment horizontal="left" vertical="center" indent="1"/>
      <protection/>
    </xf>
    <xf numFmtId="0" fontId="0" fillId="0" borderId="36" xfId="0" applyFont="1" applyFill="1" applyBorder="1" applyAlignment="1" applyProtection="1">
      <alignment horizontal="left" vertical="center" indent="1"/>
      <protection/>
    </xf>
    <xf numFmtId="0" fontId="0" fillId="0" borderId="37" xfId="0" applyFont="1" applyFill="1" applyBorder="1" applyAlignment="1" applyProtection="1">
      <alignment horizontal="left" vertical="center" indent="1"/>
      <protection/>
    </xf>
    <xf numFmtId="0" fontId="0" fillId="0" borderId="34"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4" xfId="0" applyFont="1" applyFill="1" applyBorder="1" applyAlignment="1" applyProtection="1">
      <alignment horizontal="left" vertical="center" wrapText="1" indent="1"/>
      <protection/>
    </xf>
    <xf numFmtId="0" fontId="0" fillId="0" borderId="36" xfId="0" applyFont="1" applyFill="1" applyBorder="1" applyAlignment="1" applyProtection="1">
      <alignment horizontal="left" vertical="center" wrapText="1" indent="1"/>
      <protection/>
    </xf>
    <xf numFmtId="0" fontId="0" fillId="0" borderId="37" xfId="0" applyFont="1" applyFill="1" applyBorder="1" applyAlignment="1" applyProtection="1">
      <alignment horizontal="left" vertical="center" wrapText="1" indent="1"/>
      <protection/>
    </xf>
    <xf numFmtId="4" fontId="0" fillId="0" borderId="34" xfId="0" applyNumberForma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16" xfId="0" applyFont="1" applyFill="1" applyBorder="1" applyAlignment="1" applyProtection="1">
      <alignment horizontal="left" vertical="center" indent="1"/>
      <protection/>
    </xf>
    <xf numFmtId="178" fontId="0" fillId="0" borderId="34" xfId="62" applyNumberFormat="1" applyFont="1" applyFill="1" applyBorder="1" applyAlignment="1" applyProtection="1">
      <alignment/>
      <protection locked="0"/>
    </xf>
    <xf numFmtId="178" fontId="0" fillId="0" borderId="36" xfId="62" applyNumberFormat="1" applyFont="1" applyFill="1" applyBorder="1" applyAlignment="1" applyProtection="1">
      <alignment/>
      <protection locked="0"/>
    </xf>
    <xf numFmtId="178" fontId="0" fillId="0" borderId="37" xfId="62" applyNumberFormat="1" applyFont="1" applyFill="1" applyBorder="1" applyAlignment="1" applyProtection="1">
      <alignment/>
      <protection locked="0"/>
    </xf>
    <xf numFmtId="0" fontId="13" fillId="33" borderId="34"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13" fillId="33" borderId="37" xfId="0" applyFont="1" applyFill="1" applyBorder="1" applyAlignment="1" applyProtection="1">
      <alignment horizontal="center" vertical="center"/>
      <protection/>
    </xf>
    <xf numFmtId="4" fontId="73" fillId="33" borderId="34" xfId="62" applyNumberFormat="1" applyFont="1" applyFill="1" applyBorder="1" applyAlignment="1" applyProtection="1">
      <alignment/>
      <protection locked="0"/>
    </xf>
    <xf numFmtId="4" fontId="73" fillId="33" borderId="36" xfId="62" applyNumberFormat="1" applyFont="1" applyFill="1" applyBorder="1" applyAlignment="1" applyProtection="1">
      <alignment/>
      <protection locked="0"/>
    </xf>
    <xf numFmtId="4" fontId="73" fillId="33" borderId="37" xfId="62" applyNumberFormat="1" applyFont="1" applyFill="1" applyBorder="1" applyAlignment="1" applyProtection="1">
      <alignment/>
      <protection locked="0"/>
    </xf>
    <xf numFmtId="166" fontId="0" fillId="0" borderId="34" xfId="62" applyNumberFormat="1" applyFont="1" applyFill="1" applyBorder="1" applyAlignment="1" applyProtection="1">
      <alignment/>
      <protection locked="0"/>
    </xf>
    <xf numFmtId="166" fontId="0" fillId="0" borderId="36" xfId="62" applyNumberFormat="1" applyFont="1" applyFill="1" applyBorder="1" applyAlignment="1" applyProtection="1">
      <alignment/>
      <protection locked="0"/>
    </xf>
    <xf numFmtId="166" fontId="0" fillId="0" borderId="37" xfId="62" applyNumberFormat="1" applyFont="1" applyFill="1" applyBorder="1" applyAlignment="1" applyProtection="1">
      <alignment/>
      <protection locked="0"/>
    </xf>
    <xf numFmtId="0" fontId="54" fillId="0" borderId="34" xfId="0" applyFont="1" applyFill="1" applyBorder="1" applyAlignment="1" applyProtection="1">
      <alignment horizontal="left" vertical="center"/>
      <protection/>
    </xf>
    <xf numFmtId="0" fontId="54" fillId="0" borderId="36" xfId="0" applyFont="1" applyFill="1" applyBorder="1" applyAlignment="1" applyProtection="1">
      <alignment horizontal="left" vertical="center"/>
      <protection/>
    </xf>
    <xf numFmtId="0" fontId="54" fillId="0" borderId="37" xfId="0" applyFont="1" applyFill="1" applyBorder="1" applyAlignment="1" applyProtection="1">
      <alignment horizontal="left" vertical="center"/>
      <protection/>
    </xf>
    <xf numFmtId="0" fontId="53" fillId="44" borderId="34" xfId="0" applyFont="1" applyFill="1" applyBorder="1" applyAlignment="1" applyProtection="1">
      <alignment horizontal="right" vertical="center"/>
      <protection/>
    </xf>
    <xf numFmtId="0" fontId="53" fillId="44" borderId="36" xfId="0" applyFont="1" applyFill="1" applyBorder="1" applyAlignment="1" applyProtection="1">
      <alignment horizontal="right" vertical="center"/>
      <protection/>
    </xf>
    <xf numFmtId="0" fontId="53" fillId="44" borderId="37" xfId="0" applyFont="1" applyFill="1" applyBorder="1" applyAlignment="1" applyProtection="1">
      <alignment horizontal="right" vertical="center"/>
      <protection/>
    </xf>
    <xf numFmtId="177" fontId="0" fillId="4" borderId="16" xfId="62" applyNumberFormat="1" applyFont="1" applyFill="1" applyBorder="1" applyAlignment="1" applyProtection="1">
      <alignment/>
      <protection locked="0"/>
    </xf>
    <xf numFmtId="166" fontId="0" fillId="0" borderId="35" xfId="0" applyNumberFormat="1" applyFill="1" applyBorder="1" applyAlignment="1" applyProtection="1">
      <alignment horizontal="center" vertical="center"/>
      <protection/>
    </xf>
    <xf numFmtId="166" fontId="0" fillId="0" borderId="53" xfId="0" applyNumberFormat="1" applyFill="1" applyBorder="1" applyAlignment="1" applyProtection="1">
      <alignment horizontal="center" vertical="center"/>
      <protection/>
    </xf>
    <xf numFmtId="0" fontId="13" fillId="12" borderId="34" xfId="0" applyFont="1" applyFill="1" applyBorder="1" applyAlignment="1" applyProtection="1">
      <alignment horizontal="right" vertical="center"/>
      <protection/>
    </xf>
    <xf numFmtId="0" fontId="13" fillId="12" borderId="36" xfId="0" applyFont="1" applyFill="1" applyBorder="1" applyAlignment="1" applyProtection="1">
      <alignment horizontal="right" vertical="center"/>
      <protection/>
    </xf>
    <xf numFmtId="177" fontId="0" fillId="3" borderId="16" xfId="62" applyNumberFormat="1" applyFont="1" applyFill="1" applyBorder="1" applyAlignment="1" applyProtection="1">
      <alignment/>
      <protection locked="0"/>
    </xf>
    <xf numFmtId="0" fontId="0" fillId="41" borderId="16" xfId="0" applyFill="1" applyBorder="1" applyAlignment="1" applyProtection="1">
      <alignment horizontal="center" vertical="center"/>
      <protection/>
    </xf>
    <xf numFmtId="177" fontId="0" fillId="0" borderId="34" xfId="62" applyNumberFormat="1" applyFont="1" applyFill="1" applyBorder="1" applyAlignment="1" applyProtection="1">
      <alignment/>
      <protection locked="0"/>
    </xf>
    <xf numFmtId="177" fontId="0" fillId="0" borderId="36" xfId="62" applyNumberFormat="1" applyFont="1" applyFill="1" applyBorder="1" applyAlignment="1" applyProtection="1">
      <alignment/>
      <protection locked="0"/>
    </xf>
    <xf numFmtId="177" fontId="0" fillId="0" borderId="37" xfId="62" applyNumberFormat="1" applyFont="1" applyFill="1" applyBorder="1" applyAlignment="1" applyProtection="1">
      <alignment/>
      <protection locked="0"/>
    </xf>
    <xf numFmtId="0" fontId="13" fillId="44" borderId="16" xfId="0" applyFont="1" applyFill="1" applyBorder="1" applyAlignment="1" applyProtection="1">
      <alignment horizontal="center" vertical="center"/>
      <protection/>
    </xf>
    <xf numFmtId="177" fontId="0" fillId="44" borderId="34" xfId="62" applyNumberFormat="1" applyFont="1" applyFill="1" applyBorder="1" applyAlignment="1" applyProtection="1">
      <alignment/>
      <protection locked="0"/>
    </xf>
    <xf numFmtId="177" fontId="0" fillId="44" borderId="36" xfId="62" applyNumberFormat="1" applyFont="1" applyFill="1" applyBorder="1" applyAlignment="1" applyProtection="1">
      <alignment/>
      <protection locked="0"/>
    </xf>
    <xf numFmtId="177" fontId="0" fillId="44" borderId="37" xfId="62" applyNumberFormat="1" applyFont="1" applyFill="1" applyBorder="1" applyAlignment="1" applyProtection="1">
      <alignment/>
      <protection locked="0"/>
    </xf>
    <xf numFmtId="176" fontId="0" fillId="44" borderId="34" xfId="62" applyNumberFormat="1" applyFont="1" applyFill="1" applyBorder="1" applyAlignment="1" applyProtection="1">
      <alignment/>
      <protection locked="0"/>
    </xf>
    <xf numFmtId="176" fontId="0" fillId="44" borderId="36" xfId="62" applyNumberFormat="1" applyFont="1" applyFill="1" applyBorder="1" applyAlignment="1" applyProtection="1">
      <alignment/>
      <protection locked="0"/>
    </xf>
    <xf numFmtId="176" fontId="0" fillId="44" borderId="37" xfId="62" applyNumberFormat="1" applyFont="1" applyFill="1" applyBorder="1" applyAlignment="1" applyProtection="1">
      <alignment/>
      <protection locked="0"/>
    </xf>
    <xf numFmtId="0" fontId="13" fillId="0" borderId="34" xfId="0" applyFont="1" applyFill="1" applyBorder="1" applyAlignment="1" applyProtection="1">
      <alignment vertical="center"/>
      <protection/>
    </xf>
    <xf numFmtId="0" fontId="13" fillId="0" borderId="37" xfId="0" applyFont="1" applyFill="1" applyBorder="1" applyAlignment="1" applyProtection="1">
      <alignment vertical="center"/>
      <protection/>
    </xf>
    <xf numFmtId="4" fontId="13" fillId="0" borderId="34" xfId="62" applyNumberFormat="1" applyFont="1" applyFill="1" applyBorder="1" applyAlignment="1" applyProtection="1">
      <alignment/>
      <protection locked="0"/>
    </xf>
    <xf numFmtId="4" fontId="13" fillId="0" borderId="36" xfId="62" applyNumberFormat="1" applyFont="1" applyFill="1" applyBorder="1" applyAlignment="1" applyProtection="1">
      <alignment/>
      <protection locked="0"/>
    </xf>
    <xf numFmtId="4" fontId="13" fillId="0" borderId="37" xfId="62" applyNumberFormat="1" applyFont="1" applyFill="1" applyBorder="1" applyAlignment="1" applyProtection="1">
      <alignment/>
      <protection locked="0"/>
    </xf>
    <xf numFmtId="175" fontId="0" fillId="40" borderId="34" xfId="0" applyNumberFormat="1" applyFill="1" applyBorder="1" applyAlignment="1">
      <alignment/>
    </xf>
    <xf numFmtId="175" fontId="0" fillId="40" borderId="36" xfId="0" applyNumberFormat="1" applyFill="1" applyBorder="1" applyAlignment="1">
      <alignment/>
    </xf>
    <xf numFmtId="175" fontId="0" fillId="40" borderId="37" xfId="0" applyNumberFormat="1" applyFill="1" applyBorder="1" applyAlignment="1">
      <alignment/>
    </xf>
    <xf numFmtId="176" fontId="0" fillId="0" borderId="34" xfId="62" applyNumberFormat="1" applyFont="1" applyFill="1" applyBorder="1" applyAlignment="1" applyProtection="1">
      <alignment horizontal="right" vertical="center"/>
      <protection locked="0"/>
    </xf>
    <xf numFmtId="176" fontId="0" fillId="0" borderId="36" xfId="62" applyNumberFormat="1" applyFont="1" applyFill="1" applyBorder="1" applyAlignment="1" applyProtection="1">
      <alignment horizontal="right" vertical="center"/>
      <protection locked="0"/>
    </xf>
    <xf numFmtId="176" fontId="0" fillId="0" borderId="37" xfId="62" applyNumberFormat="1" applyFont="1" applyFill="1" applyBorder="1" applyAlignment="1" applyProtection="1">
      <alignment horizontal="right" vertical="center"/>
      <protection locked="0"/>
    </xf>
    <xf numFmtId="0" fontId="0" fillId="0" borderId="16" xfId="0" applyFont="1" applyFill="1" applyBorder="1" applyAlignment="1" applyProtection="1">
      <alignment horizontal="center" vertical="center"/>
      <protection/>
    </xf>
    <xf numFmtId="166" fontId="16" fillId="0" borderId="34" xfId="62" applyNumberFormat="1" applyFont="1" applyFill="1" applyBorder="1" applyAlignment="1" applyProtection="1">
      <alignment horizontal="right" vertical="center"/>
      <protection/>
    </xf>
    <xf numFmtId="166" fontId="16" fillId="0" borderId="36" xfId="62" applyNumberFormat="1" applyFont="1" applyFill="1" applyBorder="1" applyAlignment="1" applyProtection="1">
      <alignment horizontal="right" vertical="center"/>
      <protection/>
    </xf>
    <xf numFmtId="166" fontId="16" fillId="0" borderId="37" xfId="62" applyNumberFormat="1" applyFont="1" applyFill="1" applyBorder="1" applyAlignment="1" applyProtection="1">
      <alignment horizontal="right" vertical="center"/>
      <protection/>
    </xf>
    <xf numFmtId="0" fontId="16" fillId="0" borderId="34" xfId="62" applyNumberFormat="1" applyFont="1" applyFill="1" applyBorder="1" applyAlignment="1" applyProtection="1">
      <alignment/>
      <protection locked="0"/>
    </xf>
    <xf numFmtId="0" fontId="16" fillId="0" borderId="36" xfId="62" applyNumberFormat="1" applyFont="1" applyFill="1" applyBorder="1" applyAlignment="1" applyProtection="1">
      <alignment/>
      <protection locked="0"/>
    </xf>
    <xf numFmtId="0" fontId="16" fillId="0" borderId="37" xfId="62" applyNumberFormat="1" applyFont="1" applyFill="1" applyBorder="1" applyAlignment="1" applyProtection="1">
      <alignment/>
      <protection locked="0"/>
    </xf>
    <xf numFmtId="0" fontId="16" fillId="0" borderId="34" xfId="62" applyNumberFormat="1" applyFont="1" applyFill="1" applyBorder="1" applyAlignment="1" applyProtection="1">
      <alignment horizontal="right"/>
      <protection locked="0"/>
    </xf>
    <xf numFmtId="0" fontId="16" fillId="0" borderId="36" xfId="62" applyNumberFormat="1" applyFont="1" applyFill="1" applyBorder="1" applyAlignment="1" applyProtection="1">
      <alignment horizontal="right"/>
      <protection locked="0"/>
    </xf>
    <xf numFmtId="0" fontId="16" fillId="0" borderId="37" xfId="62" applyNumberFormat="1" applyFont="1" applyFill="1" applyBorder="1" applyAlignment="1" applyProtection="1">
      <alignment horizontal="right"/>
      <protection locked="0"/>
    </xf>
    <xf numFmtId="0" fontId="13" fillId="38" borderId="16" xfId="0" applyFont="1" applyFill="1" applyBorder="1" applyAlignment="1" applyProtection="1">
      <alignment horizontal="center" vertical="center"/>
      <protection/>
    </xf>
    <xf numFmtId="0" fontId="15" fillId="38" borderId="34" xfId="0" applyFont="1" applyFill="1" applyBorder="1" applyAlignment="1" applyProtection="1">
      <alignment horizontal="center" vertical="center"/>
      <protection/>
    </xf>
    <xf numFmtId="0" fontId="15" fillId="38" borderId="36" xfId="0" applyFont="1" applyFill="1" applyBorder="1" applyAlignment="1" applyProtection="1">
      <alignment horizontal="center" vertical="center"/>
      <protection/>
    </xf>
    <xf numFmtId="0" fontId="15" fillId="38" borderId="37" xfId="0" applyFont="1" applyFill="1" applyBorder="1" applyAlignment="1" applyProtection="1">
      <alignment horizontal="center" vertical="center"/>
      <protection/>
    </xf>
    <xf numFmtId="0" fontId="0" fillId="39" borderId="34" xfId="0" applyFill="1" applyBorder="1" applyAlignment="1" applyProtection="1">
      <alignment horizontal="center" vertical="center" wrapText="1"/>
      <protection locked="0"/>
    </xf>
    <xf numFmtId="0" fontId="0" fillId="39" borderId="37" xfId="0" applyFill="1" applyBorder="1" applyAlignment="1" applyProtection="1">
      <alignment horizontal="center" vertical="center" wrapText="1"/>
      <protection locked="0"/>
    </xf>
    <xf numFmtId="0" fontId="0" fillId="39" borderId="34" xfId="0" applyFill="1" applyBorder="1" applyAlignment="1" applyProtection="1">
      <alignment horizontal="center" vertical="center"/>
      <protection locked="0"/>
    </xf>
    <xf numFmtId="0" fontId="0" fillId="39" borderId="36" xfId="0" applyFill="1" applyBorder="1" applyAlignment="1" applyProtection="1">
      <alignment horizontal="center" vertical="center"/>
      <protection locked="0"/>
    </xf>
    <xf numFmtId="0" fontId="0" fillId="39" borderId="37" xfId="0" applyFill="1" applyBorder="1" applyAlignment="1" applyProtection="1">
      <alignment horizontal="center" vertical="center"/>
      <protection locked="0"/>
    </xf>
    <xf numFmtId="0" fontId="0" fillId="40" borderId="16" xfId="0" applyFill="1" applyBorder="1" applyAlignment="1" applyProtection="1">
      <alignment horizontal="center" vertical="center"/>
      <protection locked="0"/>
    </xf>
    <xf numFmtId="0" fontId="0" fillId="40" borderId="34" xfId="0" applyFill="1" applyBorder="1" applyAlignment="1" applyProtection="1">
      <alignment vertical="center" wrapText="1"/>
      <protection locked="0"/>
    </xf>
    <xf numFmtId="0" fontId="0" fillId="40" borderId="36" xfId="0" applyFill="1" applyBorder="1" applyAlignment="1" applyProtection="1">
      <alignment vertical="center" wrapText="1"/>
      <protection locked="0"/>
    </xf>
    <xf numFmtId="0" fontId="0" fillId="40" borderId="37" xfId="0" applyFill="1" applyBorder="1" applyAlignment="1" applyProtection="1">
      <alignment vertical="center" wrapText="1"/>
      <protection locked="0"/>
    </xf>
    <xf numFmtId="14" fontId="13" fillId="39" borderId="34" xfId="0" applyNumberFormat="1" applyFont="1" applyFill="1" applyBorder="1" applyAlignment="1" applyProtection="1">
      <alignment horizontal="center" vertical="center"/>
      <protection locked="0"/>
    </xf>
    <xf numFmtId="14" fontId="13" fillId="39" borderId="36" xfId="0" applyNumberFormat="1" applyFont="1" applyFill="1" applyBorder="1" applyAlignment="1" applyProtection="1">
      <alignment horizontal="center" vertical="center"/>
      <protection locked="0"/>
    </xf>
    <xf numFmtId="14" fontId="13" fillId="39" borderId="37" xfId="0" applyNumberFormat="1" applyFont="1" applyFill="1" applyBorder="1" applyAlignment="1" applyProtection="1">
      <alignment horizontal="center" vertical="center"/>
      <protection locked="0"/>
    </xf>
    <xf numFmtId="0" fontId="0" fillId="47" borderId="16" xfId="0" applyFont="1" applyFill="1" applyBorder="1" applyAlignment="1" applyProtection="1">
      <alignment horizontal="left" vertical="center" indent="1"/>
      <protection/>
    </xf>
    <xf numFmtId="0" fontId="13" fillId="39" borderId="34" xfId="0" applyFont="1" applyFill="1" applyBorder="1" applyAlignment="1" applyProtection="1">
      <alignment horizontal="center" vertical="center"/>
      <protection locked="0"/>
    </xf>
    <xf numFmtId="0" fontId="13" fillId="39" borderId="36" xfId="0" applyFont="1" applyFill="1" applyBorder="1" applyAlignment="1" applyProtection="1">
      <alignment horizontal="center" vertical="center"/>
      <protection locked="0"/>
    </xf>
    <xf numFmtId="0" fontId="13" fillId="39" borderId="37" xfId="0" applyFont="1" applyFill="1" applyBorder="1" applyAlignment="1" applyProtection="1">
      <alignment horizontal="center" vertical="center"/>
      <protection locked="0"/>
    </xf>
    <xf numFmtId="0" fontId="13" fillId="47" borderId="16"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0" fontId="13" fillId="0" borderId="53" xfId="0" applyFont="1" applyFill="1" applyBorder="1" applyAlignment="1" applyProtection="1">
      <alignment horizontal="center" vertical="center"/>
      <protection/>
    </xf>
    <xf numFmtId="0" fontId="12" fillId="47" borderId="34" xfId="0" applyFont="1" applyFill="1" applyBorder="1" applyAlignment="1" applyProtection="1">
      <alignment horizontal="center" vertical="center"/>
      <protection/>
    </xf>
    <xf numFmtId="0" fontId="12" fillId="47" borderId="36" xfId="0" applyFont="1" applyFill="1" applyBorder="1" applyAlignment="1" applyProtection="1">
      <alignment horizontal="center" vertical="center"/>
      <protection/>
    </xf>
    <xf numFmtId="0" fontId="12" fillId="47" borderId="37" xfId="0" applyFont="1" applyFill="1" applyBorder="1" applyAlignment="1" applyProtection="1">
      <alignment horizontal="center" vertical="center"/>
      <protection/>
    </xf>
    <xf numFmtId="0" fontId="13" fillId="47" borderId="34" xfId="0" applyFont="1" applyFill="1" applyBorder="1" applyAlignment="1" applyProtection="1">
      <alignment horizontal="left" vertical="center" indent="1"/>
      <protection locked="0"/>
    </xf>
    <xf numFmtId="0" fontId="13" fillId="47" borderId="36" xfId="0" applyFont="1" applyFill="1" applyBorder="1" applyAlignment="1" applyProtection="1">
      <alignment horizontal="left" vertical="center" indent="1"/>
      <protection locked="0"/>
    </xf>
    <xf numFmtId="0" fontId="13" fillId="47" borderId="37" xfId="0" applyFont="1" applyFill="1" applyBorder="1" applyAlignment="1" applyProtection="1">
      <alignment horizontal="left" vertical="center" indent="1"/>
      <protection locked="0"/>
    </xf>
    <xf numFmtId="0" fontId="13" fillId="47" borderId="34" xfId="0" applyFont="1" applyFill="1" applyBorder="1" applyAlignment="1" applyProtection="1">
      <alignment horizontal="center" vertical="center"/>
      <protection locked="0"/>
    </xf>
    <xf numFmtId="0" fontId="13" fillId="47" borderId="36" xfId="0" applyFont="1" applyFill="1" applyBorder="1" applyAlignment="1" applyProtection="1">
      <alignment horizontal="center" vertical="center"/>
      <protection locked="0"/>
    </xf>
    <xf numFmtId="0" fontId="13" fillId="47" borderId="37" xfId="0" applyFont="1" applyFill="1" applyBorder="1" applyAlignment="1" applyProtection="1">
      <alignment horizontal="center" vertical="center"/>
      <protection locked="0"/>
    </xf>
    <xf numFmtId="0" fontId="13" fillId="48" borderId="34" xfId="0" applyFont="1" applyFill="1" applyBorder="1" applyAlignment="1" applyProtection="1">
      <alignment horizontal="center" vertical="center"/>
      <protection/>
    </xf>
    <xf numFmtId="0" fontId="13" fillId="48" borderId="36" xfId="0" applyFont="1" applyFill="1" applyBorder="1" applyAlignment="1" applyProtection="1">
      <alignment horizontal="center" vertical="center"/>
      <protection/>
    </xf>
    <xf numFmtId="0" fontId="13" fillId="48" borderId="37" xfId="0" applyFont="1" applyFill="1" applyBorder="1" applyAlignment="1" applyProtection="1">
      <alignment horizontal="center" vertical="center"/>
      <protection/>
    </xf>
    <xf numFmtId="166" fontId="98" fillId="44" borderId="16" xfId="62" applyNumberFormat="1" applyFont="1" applyFill="1" applyBorder="1" applyAlignment="1" applyProtection="1">
      <alignment horizontal="center" vertical="center"/>
      <protection locked="0"/>
    </xf>
    <xf numFmtId="0" fontId="13" fillId="44" borderId="34" xfId="0" applyFont="1" applyFill="1" applyBorder="1" applyAlignment="1" applyProtection="1">
      <alignment horizontal="left" vertical="center"/>
      <protection/>
    </xf>
    <xf numFmtId="0" fontId="13" fillId="44" borderId="36" xfId="0" applyFont="1" applyFill="1" applyBorder="1" applyAlignment="1" applyProtection="1">
      <alignment horizontal="left" vertical="center"/>
      <protection/>
    </xf>
    <xf numFmtId="0" fontId="13" fillId="44" borderId="37" xfId="0" applyFont="1" applyFill="1" applyBorder="1" applyAlignment="1" applyProtection="1">
      <alignment horizontal="left" vertical="center"/>
      <protection/>
    </xf>
    <xf numFmtId="4" fontId="73" fillId="44" borderId="34" xfId="62" applyNumberFormat="1" applyFont="1" applyFill="1" applyBorder="1" applyAlignment="1" applyProtection="1">
      <alignment/>
      <protection locked="0"/>
    </xf>
    <xf numFmtId="4" fontId="73" fillId="44" borderId="36" xfId="62" applyNumberFormat="1" applyFont="1" applyFill="1" applyBorder="1" applyAlignment="1" applyProtection="1">
      <alignment/>
      <protection locked="0"/>
    </xf>
    <xf numFmtId="4" fontId="73" fillId="44" borderId="37" xfId="62" applyNumberFormat="1" applyFont="1" applyFill="1" applyBorder="1" applyAlignment="1" applyProtection="1">
      <alignment/>
      <protection locked="0"/>
    </xf>
    <xf numFmtId="0" fontId="13" fillId="44" borderId="34" xfId="0" applyFont="1" applyFill="1" applyBorder="1" applyAlignment="1" applyProtection="1">
      <alignment horizontal="center" vertical="center"/>
      <protection/>
    </xf>
    <xf numFmtId="0" fontId="13" fillId="44" borderId="36" xfId="0" applyFont="1" applyFill="1" applyBorder="1" applyAlignment="1" applyProtection="1">
      <alignment horizontal="center" vertical="center"/>
      <protection/>
    </xf>
    <xf numFmtId="166" fontId="0" fillId="44" borderId="34" xfId="62" applyNumberFormat="1" applyFont="1" applyFill="1" applyBorder="1" applyAlignment="1" applyProtection="1">
      <alignment/>
      <protection locked="0"/>
    </xf>
    <xf numFmtId="166" fontId="0" fillId="44" borderId="36" xfId="62" applyNumberFormat="1" applyFont="1" applyFill="1" applyBorder="1" applyAlignment="1" applyProtection="1">
      <alignment/>
      <protection locked="0"/>
    </xf>
    <xf numFmtId="166" fontId="0" fillId="44" borderId="37" xfId="62" applyNumberFormat="1" applyFont="1" applyFill="1" applyBorder="1" applyAlignment="1" applyProtection="1">
      <alignment/>
      <protection locked="0"/>
    </xf>
    <xf numFmtId="0" fontId="13" fillId="45" borderId="34" xfId="0" applyFont="1" applyFill="1" applyBorder="1" applyAlignment="1" applyProtection="1">
      <alignment horizontal="left" vertical="center"/>
      <protection/>
    </xf>
    <xf numFmtId="0" fontId="13" fillId="45" borderId="36" xfId="0" applyFont="1" applyFill="1" applyBorder="1" applyAlignment="1" applyProtection="1">
      <alignment horizontal="left" vertical="center"/>
      <protection/>
    </xf>
    <xf numFmtId="166" fontId="13" fillId="42" borderId="34" xfId="0" applyNumberFormat="1" applyFont="1" applyFill="1" applyBorder="1" applyAlignment="1" applyProtection="1">
      <alignment horizontal="right" vertical="center"/>
      <protection/>
    </xf>
    <xf numFmtId="166" fontId="13" fillId="42" borderId="36" xfId="0" applyNumberFormat="1" applyFont="1" applyFill="1" applyBorder="1" applyAlignment="1" applyProtection="1">
      <alignment horizontal="right" vertical="center"/>
      <protection/>
    </xf>
    <xf numFmtId="166" fontId="13" fillId="42" borderId="37" xfId="0" applyNumberFormat="1" applyFont="1" applyFill="1" applyBorder="1" applyAlignment="1" applyProtection="1">
      <alignment horizontal="right" vertical="center"/>
      <protection/>
    </xf>
    <xf numFmtId="0" fontId="13" fillId="0" borderId="34" xfId="0" applyFont="1" applyFill="1" applyBorder="1" applyAlignment="1" applyProtection="1">
      <alignment horizontal="right" vertical="center"/>
      <protection/>
    </xf>
    <xf numFmtId="0" fontId="13" fillId="0" borderId="36" xfId="0" applyFont="1" applyFill="1" applyBorder="1" applyAlignment="1" applyProtection="1">
      <alignment horizontal="right" vertical="center"/>
      <protection/>
    </xf>
    <xf numFmtId="0" fontId="13" fillId="0" borderId="37" xfId="0" applyFont="1" applyFill="1" applyBorder="1" applyAlignment="1" applyProtection="1">
      <alignment horizontal="right" vertical="center"/>
      <protection/>
    </xf>
    <xf numFmtId="176" fontId="0" fillId="0" borderId="16" xfId="0" applyNumberFormat="1" applyFont="1" applyFill="1" applyBorder="1" applyAlignment="1" applyProtection="1">
      <alignment horizontal="left" vertical="center" indent="1"/>
      <protection/>
    </xf>
    <xf numFmtId="0" fontId="67" fillId="43" borderId="34" xfId="0" applyFont="1" applyFill="1" applyBorder="1" applyAlignment="1" applyProtection="1">
      <alignment horizontal="left" vertical="center"/>
      <protection/>
    </xf>
    <xf numFmtId="0" fontId="67" fillId="43" borderId="36" xfId="0" applyFont="1" applyFill="1" applyBorder="1" applyAlignment="1" applyProtection="1">
      <alignment horizontal="left" vertical="center"/>
      <protection/>
    </xf>
    <xf numFmtId="0" fontId="67" fillId="43" borderId="37" xfId="0" applyFont="1" applyFill="1" applyBorder="1" applyAlignment="1" applyProtection="1">
      <alignment horizontal="left" vertical="center"/>
      <protection/>
    </xf>
    <xf numFmtId="0" fontId="53" fillId="0" borderId="34" xfId="0" applyFont="1" applyFill="1" applyBorder="1" applyAlignment="1" applyProtection="1">
      <alignment horizontal="center" vertical="center"/>
      <protection/>
    </xf>
    <xf numFmtId="0" fontId="53" fillId="0" borderId="36" xfId="0" applyFont="1" applyFill="1" applyBorder="1" applyAlignment="1" applyProtection="1">
      <alignment horizontal="center" vertical="center"/>
      <protection/>
    </xf>
    <xf numFmtId="0" fontId="53" fillId="0" borderId="37" xfId="0" applyFont="1" applyFill="1" applyBorder="1" applyAlignment="1" applyProtection="1">
      <alignment horizontal="center" vertical="center"/>
      <protection/>
    </xf>
    <xf numFmtId="166" fontId="73" fillId="0" borderId="34" xfId="62" applyNumberFormat="1" applyFont="1" applyFill="1" applyBorder="1" applyAlignment="1" applyProtection="1">
      <alignment/>
      <protection locked="0"/>
    </xf>
    <xf numFmtId="166" fontId="73" fillId="0" borderId="36" xfId="62" applyNumberFormat="1" applyFont="1" applyFill="1" applyBorder="1" applyAlignment="1" applyProtection="1">
      <alignment/>
      <protection locked="0"/>
    </xf>
    <xf numFmtId="166" fontId="73" fillId="0" borderId="37" xfId="62" applyNumberFormat="1" applyFont="1" applyFill="1" applyBorder="1" applyAlignment="1" applyProtection="1">
      <alignment/>
      <protection locked="0"/>
    </xf>
    <xf numFmtId="0" fontId="13" fillId="42" borderId="34" xfId="0" applyFont="1" applyFill="1" applyBorder="1" applyAlignment="1" applyProtection="1">
      <alignment horizontal="center" vertical="center" wrapText="1" shrinkToFit="1"/>
      <protection/>
    </xf>
    <xf numFmtId="0" fontId="13" fillId="42" borderId="36" xfId="0" applyFont="1" applyFill="1" applyBorder="1" applyAlignment="1" applyProtection="1">
      <alignment horizontal="center" vertical="center" wrapText="1" shrinkToFit="1"/>
      <protection/>
    </xf>
    <xf numFmtId="0" fontId="13" fillId="42" borderId="37" xfId="0" applyFont="1" applyFill="1" applyBorder="1" applyAlignment="1" applyProtection="1">
      <alignment horizontal="center" vertical="center" wrapText="1" shrinkToFit="1"/>
      <protection/>
    </xf>
    <xf numFmtId="166" fontId="13" fillId="42" borderId="34" xfId="0" applyNumberFormat="1" applyFont="1" applyFill="1" applyBorder="1" applyAlignment="1" applyProtection="1">
      <alignment horizontal="right" vertical="center" wrapText="1"/>
      <protection/>
    </xf>
    <xf numFmtId="166" fontId="13" fillId="42" borderId="36" xfId="0" applyNumberFormat="1" applyFont="1" applyFill="1" applyBorder="1" applyAlignment="1" applyProtection="1">
      <alignment horizontal="right" vertical="center" wrapText="1"/>
      <protection/>
    </xf>
    <xf numFmtId="166" fontId="13" fillId="42" borderId="37" xfId="0" applyNumberFormat="1" applyFont="1" applyFill="1" applyBorder="1" applyAlignment="1" applyProtection="1">
      <alignment horizontal="right" vertical="center" wrapText="1"/>
      <protection/>
    </xf>
    <xf numFmtId="0" fontId="13" fillId="46" borderId="34" xfId="0" applyFont="1" applyFill="1" applyBorder="1" applyAlignment="1" applyProtection="1">
      <alignment horizontal="center" vertical="center"/>
      <protection/>
    </xf>
    <xf numFmtId="0" fontId="13" fillId="46" borderId="36" xfId="0" applyFont="1" applyFill="1" applyBorder="1" applyAlignment="1" applyProtection="1">
      <alignment horizontal="center" vertical="center"/>
      <protection/>
    </xf>
    <xf numFmtId="0" fontId="13" fillId="46" borderId="37" xfId="0" applyFont="1" applyFill="1" applyBorder="1" applyAlignment="1" applyProtection="1">
      <alignment horizontal="center" vertic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9.emf" /><Relationship Id="rId6" Type="http://schemas.openxmlformats.org/officeDocument/2006/relationships/image" Target="../media/image11.emf" /><Relationship Id="rId7"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1562100</xdr:colOff>
      <xdr:row>30</xdr:row>
      <xdr:rowOff>142875</xdr:rowOff>
    </xdr:from>
    <xdr:ext cx="4829175" cy="628650"/>
    <xdr:sp>
      <xdr:nvSpPr>
        <xdr:cNvPr id="1" name="CaixaDeTexto 1"/>
        <xdr:cNvSpPr txBox="1">
          <a:spLocks noChangeArrowheads="1"/>
        </xdr:cNvSpPr>
      </xdr:nvSpPr>
      <xdr:spPr>
        <a:xfrm>
          <a:off x="6629400" y="8915400"/>
          <a:ext cx="4829175" cy="628650"/>
        </a:xfrm>
        <a:prstGeom prst="rect">
          <a:avLst/>
        </a:prstGeom>
        <a:noFill/>
        <a:ln w="9525" cmpd="sng">
          <a:noFill/>
        </a:ln>
      </xdr:spPr>
      <xdr:txBody>
        <a:bodyPr vertOverflow="clip" wrap="square"/>
        <a:p>
          <a:pPr algn="ctr">
            <a:defRPr/>
          </a:pPr>
          <a:r>
            <a:rPr lang="en-US" cap="none" sz="1200" b="0" i="0" u="none" baseline="0">
              <a:solidFill>
                <a:srgbClr val="000000"/>
              </a:solidFill>
              <a:latin typeface="Times New Roman"/>
              <a:ea typeface="Times New Roman"/>
              <a:cs typeface="Times New Roman"/>
            </a:rPr>
            <a:t>_____________________________________________
</a:t>
          </a:r>
          <a:r>
            <a:rPr lang="en-US" cap="none" sz="1200" b="0" i="0" u="none" baseline="0">
              <a:solidFill>
                <a:srgbClr val="000000"/>
              </a:solidFill>
              <a:latin typeface="Times New Roman"/>
              <a:ea typeface="Times New Roman"/>
              <a:cs typeface="Times New Roman"/>
            </a:rPr>
            <a:t>JONAS DA SILVA GODOY - 3º Sgt
</a:t>
          </a:r>
          <a:r>
            <a:rPr lang="en-US" cap="none" sz="1200" b="0" i="0" u="none" baseline="0">
              <a:solidFill>
                <a:srgbClr val="000000"/>
              </a:solidFill>
              <a:latin typeface="Times New Roman"/>
              <a:ea typeface="Times New Roman"/>
              <a:cs typeface="Times New Roman"/>
            </a:rPr>
            <a:t>Pregoeiro</a:t>
          </a:r>
        </a:p>
      </xdr:txBody>
    </xdr:sp>
    <xdr:clientData/>
  </xdr:oneCellAnchor>
  <xdr:twoCellAnchor editAs="oneCell">
    <xdr:from>
      <xdr:col>0</xdr:col>
      <xdr:colOff>0</xdr:colOff>
      <xdr:row>21</xdr:row>
      <xdr:rowOff>152400</xdr:rowOff>
    </xdr:from>
    <xdr:to>
      <xdr:col>0</xdr:col>
      <xdr:colOff>228600</xdr:colOff>
      <xdr:row>22</xdr:row>
      <xdr:rowOff>85725</xdr:rowOff>
    </xdr:to>
    <xdr:pic>
      <xdr:nvPicPr>
        <xdr:cNvPr id="2" name="Picture 33"/>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3" name="Picture 34"/>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4" name="Picture 35"/>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5" name="Picture 36"/>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6" name="Picture 37"/>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7" name="Picture 38"/>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8" name="Picture 39"/>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9" name="Picture 40"/>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10" name="Picture 41"/>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133350</xdr:rowOff>
    </xdr:from>
    <xdr:to>
      <xdr:col>0</xdr:col>
      <xdr:colOff>228600</xdr:colOff>
      <xdr:row>22</xdr:row>
      <xdr:rowOff>66675</xdr:rowOff>
    </xdr:to>
    <xdr:pic>
      <xdr:nvPicPr>
        <xdr:cNvPr id="11" name="Picture 42"/>
        <xdr:cNvPicPr preferRelativeResize="1">
          <a:picLocks noChangeAspect="1"/>
        </xdr:cNvPicPr>
      </xdr:nvPicPr>
      <xdr:blipFill>
        <a:blip r:embed="rId1"/>
        <a:stretch>
          <a:fillRect/>
        </a:stretch>
      </xdr:blipFill>
      <xdr:spPr>
        <a:xfrm>
          <a:off x="0" y="6696075"/>
          <a:ext cx="228600" cy="238125"/>
        </a:xfrm>
        <a:prstGeom prst="rect">
          <a:avLst/>
        </a:prstGeom>
        <a:noFill/>
        <a:ln w="9525" cmpd="sng">
          <a:noFill/>
        </a:ln>
      </xdr:spPr>
    </xdr:pic>
    <xdr:clientData/>
  </xdr:twoCellAnchor>
  <xdr:twoCellAnchor editAs="oneCell">
    <xdr:from>
      <xdr:col>0</xdr:col>
      <xdr:colOff>0</xdr:colOff>
      <xdr:row>21</xdr:row>
      <xdr:rowOff>133350</xdr:rowOff>
    </xdr:from>
    <xdr:to>
      <xdr:col>0</xdr:col>
      <xdr:colOff>228600</xdr:colOff>
      <xdr:row>22</xdr:row>
      <xdr:rowOff>66675</xdr:rowOff>
    </xdr:to>
    <xdr:pic>
      <xdr:nvPicPr>
        <xdr:cNvPr id="12" name="Picture 43"/>
        <xdr:cNvPicPr preferRelativeResize="1">
          <a:picLocks noChangeAspect="1"/>
        </xdr:cNvPicPr>
      </xdr:nvPicPr>
      <xdr:blipFill>
        <a:blip r:embed="rId1"/>
        <a:stretch>
          <a:fillRect/>
        </a:stretch>
      </xdr:blipFill>
      <xdr:spPr>
        <a:xfrm>
          <a:off x="0" y="669607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13" name="Picture 44"/>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twoCellAnchor editAs="oneCell">
    <xdr:from>
      <xdr:col>0</xdr:col>
      <xdr:colOff>0</xdr:colOff>
      <xdr:row>21</xdr:row>
      <xdr:rowOff>152400</xdr:rowOff>
    </xdr:from>
    <xdr:to>
      <xdr:col>0</xdr:col>
      <xdr:colOff>228600</xdr:colOff>
      <xdr:row>22</xdr:row>
      <xdr:rowOff>85725</xdr:rowOff>
    </xdr:to>
    <xdr:pic>
      <xdr:nvPicPr>
        <xdr:cNvPr id="14" name="Picture 45"/>
        <xdr:cNvPicPr preferRelativeResize="1">
          <a:picLocks noChangeAspect="1"/>
        </xdr:cNvPicPr>
      </xdr:nvPicPr>
      <xdr:blipFill>
        <a:blip r:embed="rId1"/>
        <a:stretch>
          <a:fillRect/>
        </a:stretch>
      </xdr:blipFill>
      <xdr:spPr>
        <a:xfrm>
          <a:off x="0" y="6715125"/>
          <a:ext cx="228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0</xdr:rowOff>
    </xdr:from>
    <xdr:to>
      <xdr:col>0</xdr:col>
      <xdr:colOff>257175</xdr:colOff>
      <xdr:row>14</xdr:row>
      <xdr:rowOff>38100</xdr:rowOff>
    </xdr:to>
    <xdr:pic>
      <xdr:nvPicPr>
        <xdr:cNvPr id="1" name="Picture 1"/>
        <xdr:cNvPicPr preferRelativeResize="1">
          <a:picLocks noChangeAspect="1"/>
        </xdr:cNvPicPr>
      </xdr:nvPicPr>
      <xdr:blipFill>
        <a:blip r:embed="rId1"/>
        <a:stretch>
          <a:fillRect/>
        </a:stretch>
      </xdr:blipFill>
      <xdr:spPr>
        <a:xfrm>
          <a:off x="0" y="2486025"/>
          <a:ext cx="257175" cy="238125"/>
        </a:xfrm>
        <a:prstGeom prst="rect">
          <a:avLst/>
        </a:prstGeom>
        <a:noFill/>
        <a:ln w="9525" cmpd="sng">
          <a:noFill/>
        </a:ln>
      </xdr:spPr>
    </xdr:pic>
    <xdr:clientData/>
  </xdr:twoCellAnchor>
  <xdr:twoCellAnchor editAs="oneCell">
    <xdr:from>
      <xdr:col>0</xdr:col>
      <xdr:colOff>0</xdr:colOff>
      <xdr:row>14</xdr:row>
      <xdr:rowOff>0</xdr:rowOff>
    </xdr:from>
    <xdr:to>
      <xdr:col>0</xdr:col>
      <xdr:colOff>257175</xdr:colOff>
      <xdr:row>15</xdr:row>
      <xdr:rowOff>38100</xdr:rowOff>
    </xdr:to>
    <xdr:pic>
      <xdr:nvPicPr>
        <xdr:cNvPr id="2" name="Picture 2"/>
        <xdr:cNvPicPr preferRelativeResize="1">
          <a:picLocks noChangeAspect="1"/>
        </xdr:cNvPicPr>
      </xdr:nvPicPr>
      <xdr:blipFill>
        <a:blip r:embed="rId1"/>
        <a:stretch>
          <a:fillRect/>
        </a:stretch>
      </xdr:blipFill>
      <xdr:spPr>
        <a:xfrm>
          <a:off x="0" y="2686050"/>
          <a:ext cx="257175" cy="238125"/>
        </a:xfrm>
        <a:prstGeom prst="rect">
          <a:avLst/>
        </a:prstGeom>
        <a:noFill/>
        <a:ln w="9525" cmpd="sng">
          <a:noFill/>
        </a:ln>
      </xdr:spPr>
    </xdr:pic>
    <xdr:clientData/>
  </xdr:twoCellAnchor>
  <xdr:twoCellAnchor editAs="oneCell">
    <xdr:from>
      <xdr:col>0</xdr:col>
      <xdr:colOff>0</xdr:colOff>
      <xdr:row>15</xdr:row>
      <xdr:rowOff>0</xdr:rowOff>
    </xdr:from>
    <xdr:to>
      <xdr:col>0</xdr:col>
      <xdr:colOff>257175</xdr:colOff>
      <xdr:row>16</xdr:row>
      <xdr:rowOff>38100</xdr:rowOff>
    </xdr:to>
    <xdr:pic>
      <xdr:nvPicPr>
        <xdr:cNvPr id="3" name="Picture 3"/>
        <xdr:cNvPicPr preferRelativeResize="1">
          <a:picLocks noChangeAspect="1"/>
        </xdr:cNvPicPr>
      </xdr:nvPicPr>
      <xdr:blipFill>
        <a:blip r:embed="rId1"/>
        <a:stretch>
          <a:fillRect/>
        </a:stretch>
      </xdr:blipFill>
      <xdr:spPr>
        <a:xfrm>
          <a:off x="0" y="2886075"/>
          <a:ext cx="257175" cy="238125"/>
        </a:xfrm>
        <a:prstGeom prst="rect">
          <a:avLst/>
        </a:prstGeom>
        <a:noFill/>
        <a:ln w="9525" cmpd="sng">
          <a:noFill/>
        </a:ln>
      </xdr:spPr>
    </xdr:pic>
    <xdr:clientData/>
  </xdr:twoCellAnchor>
  <xdr:twoCellAnchor editAs="oneCell">
    <xdr:from>
      <xdr:col>0</xdr:col>
      <xdr:colOff>0</xdr:colOff>
      <xdr:row>16</xdr:row>
      <xdr:rowOff>0</xdr:rowOff>
    </xdr:from>
    <xdr:to>
      <xdr:col>0</xdr:col>
      <xdr:colOff>257175</xdr:colOff>
      <xdr:row>17</xdr:row>
      <xdr:rowOff>38100</xdr:rowOff>
    </xdr:to>
    <xdr:pic>
      <xdr:nvPicPr>
        <xdr:cNvPr id="4" name="Picture 4"/>
        <xdr:cNvPicPr preferRelativeResize="1">
          <a:picLocks noChangeAspect="1"/>
        </xdr:cNvPicPr>
      </xdr:nvPicPr>
      <xdr:blipFill>
        <a:blip r:embed="rId1"/>
        <a:stretch>
          <a:fillRect/>
        </a:stretch>
      </xdr:blipFill>
      <xdr:spPr>
        <a:xfrm>
          <a:off x="0" y="3086100"/>
          <a:ext cx="257175" cy="238125"/>
        </a:xfrm>
        <a:prstGeom prst="rect">
          <a:avLst/>
        </a:prstGeom>
        <a:noFill/>
        <a:ln w="9525" cmpd="sng">
          <a:noFill/>
        </a:ln>
      </xdr:spPr>
    </xdr:pic>
    <xdr:clientData/>
  </xdr:twoCellAnchor>
  <xdr:twoCellAnchor editAs="oneCell">
    <xdr:from>
      <xdr:col>0</xdr:col>
      <xdr:colOff>0</xdr:colOff>
      <xdr:row>17</xdr:row>
      <xdr:rowOff>0</xdr:rowOff>
    </xdr:from>
    <xdr:to>
      <xdr:col>0</xdr:col>
      <xdr:colOff>257175</xdr:colOff>
      <xdr:row>18</xdr:row>
      <xdr:rowOff>38100</xdr:rowOff>
    </xdr:to>
    <xdr:pic>
      <xdr:nvPicPr>
        <xdr:cNvPr id="5" name="Picture 5"/>
        <xdr:cNvPicPr preferRelativeResize="1">
          <a:picLocks noChangeAspect="1"/>
        </xdr:cNvPicPr>
      </xdr:nvPicPr>
      <xdr:blipFill>
        <a:blip r:embed="rId1"/>
        <a:stretch>
          <a:fillRect/>
        </a:stretch>
      </xdr:blipFill>
      <xdr:spPr>
        <a:xfrm>
          <a:off x="0" y="3286125"/>
          <a:ext cx="257175" cy="238125"/>
        </a:xfrm>
        <a:prstGeom prst="rect">
          <a:avLst/>
        </a:prstGeom>
        <a:noFill/>
        <a:ln w="9525" cmpd="sng">
          <a:noFill/>
        </a:ln>
      </xdr:spPr>
    </xdr:pic>
    <xdr:clientData/>
  </xdr:twoCellAnchor>
  <xdr:twoCellAnchor editAs="oneCell">
    <xdr:from>
      <xdr:col>0</xdr:col>
      <xdr:colOff>0</xdr:colOff>
      <xdr:row>18</xdr:row>
      <xdr:rowOff>0</xdr:rowOff>
    </xdr:from>
    <xdr:to>
      <xdr:col>0</xdr:col>
      <xdr:colOff>257175</xdr:colOff>
      <xdr:row>19</xdr:row>
      <xdr:rowOff>38100</xdr:rowOff>
    </xdr:to>
    <xdr:pic>
      <xdr:nvPicPr>
        <xdr:cNvPr id="6" name="Picture 6"/>
        <xdr:cNvPicPr preferRelativeResize="1">
          <a:picLocks noChangeAspect="1"/>
        </xdr:cNvPicPr>
      </xdr:nvPicPr>
      <xdr:blipFill>
        <a:blip r:embed="rId1"/>
        <a:stretch>
          <a:fillRect/>
        </a:stretch>
      </xdr:blipFill>
      <xdr:spPr>
        <a:xfrm>
          <a:off x="0" y="3486150"/>
          <a:ext cx="257175" cy="238125"/>
        </a:xfrm>
        <a:prstGeom prst="rect">
          <a:avLst/>
        </a:prstGeom>
        <a:noFill/>
        <a:ln w="9525" cmpd="sng">
          <a:noFill/>
        </a:ln>
      </xdr:spPr>
    </xdr:pic>
    <xdr:clientData/>
  </xdr:twoCellAnchor>
  <xdr:twoCellAnchor editAs="oneCell">
    <xdr:from>
      <xdr:col>0</xdr:col>
      <xdr:colOff>0</xdr:colOff>
      <xdr:row>19</xdr:row>
      <xdr:rowOff>0</xdr:rowOff>
    </xdr:from>
    <xdr:to>
      <xdr:col>0</xdr:col>
      <xdr:colOff>257175</xdr:colOff>
      <xdr:row>20</xdr:row>
      <xdr:rowOff>38100</xdr:rowOff>
    </xdr:to>
    <xdr:pic>
      <xdr:nvPicPr>
        <xdr:cNvPr id="7" name="Picture 7"/>
        <xdr:cNvPicPr preferRelativeResize="1">
          <a:picLocks noChangeAspect="1"/>
        </xdr:cNvPicPr>
      </xdr:nvPicPr>
      <xdr:blipFill>
        <a:blip r:embed="rId1"/>
        <a:stretch>
          <a:fillRect/>
        </a:stretch>
      </xdr:blipFill>
      <xdr:spPr>
        <a:xfrm>
          <a:off x="0" y="3686175"/>
          <a:ext cx="257175" cy="238125"/>
        </a:xfrm>
        <a:prstGeom prst="rect">
          <a:avLst/>
        </a:prstGeom>
        <a:noFill/>
        <a:ln w="9525" cmpd="sng">
          <a:noFill/>
        </a:ln>
      </xdr:spPr>
    </xdr:pic>
    <xdr:clientData/>
  </xdr:twoCellAnchor>
  <xdr:twoCellAnchor editAs="oneCell">
    <xdr:from>
      <xdr:col>0</xdr:col>
      <xdr:colOff>0</xdr:colOff>
      <xdr:row>20</xdr:row>
      <xdr:rowOff>0</xdr:rowOff>
    </xdr:from>
    <xdr:to>
      <xdr:col>0</xdr:col>
      <xdr:colOff>257175</xdr:colOff>
      <xdr:row>21</xdr:row>
      <xdr:rowOff>38100</xdr:rowOff>
    </xdr:to>
    <xdr:pic>
      <xdr:nvPicPr>
        <xdr:cNvPr id="8" name="Picture 8"/>
        <xdr:cNvPicPr preferRelativeResize="1">
          <a:picLocks noChangeAspect="1"/>
        </xdr:cNvPicPr>
      </xdr:nvPicPr>
      <xdr:blipFill>
        <a:blip r:embed="rId1"/>
        <a:stretch>
          <a:fillRect/>
        </a:stretch>
      </xdr:blipFill>
      <xdr:spPr>
        <a:xfrm>
          <a:off x="0" y="3886200"/>
          <a:ext cx="257175" cy="238125"/>
        </a:xfrm>
        <a:prstGeom prst="rect">
          <a:avLst/>
        </a:prstGeom>
        <a:noFill/>
        <a:ln w="9525" cmpd="sng">
          <a:noFill/>
        </a:ln>
      </xdr:spPr>
    </xdr:pic>
    <xdr:clientData/>
  </xdr:twoCellAnchor>
  <xdr:twoCellAnchor editAs="oneCell">
    <xdr:from>
      <xdr:col>0</xdr:col>
      <xdr:colOff>0</xdr:colOff>
      <xdr:row>21</xdr:row>
      <xdr:rowOff>0</xdr:rowOff>
    </xdr:from>
    <xdr:to>
      <xdr:col>0</xdr:col>
      <xdr:colOff>257175</xdr:colOff>
      <xdr:row>22</xdr:row>
      <xdr:rowOff>38100</xdr:rowOff>
    </xdr:to>
    <xdr:pic>
      <xdr:nvPicPr>
        <xdr:cNvPr id="9" name="Picture 9"/>
        <xdr:cNvPicPr preferRelativeResize="1">
          <a:picLocks noChangeAspect="1"/>
        </xdr:cNvPicPr>
      </xdr:nvPicPr>
      <xdr:blipFill>
        <a:blip r:embed="rId1"/>
        <a:stretch>
          <a:fillRect/>
        </a:stretch>
      </xdr:blipFill>
      <xdr:spPr>
        <a:xfrm>
          <a:off x="0" y="4086225"/>
          <a:ext cx="257175" cy="238125"/>
        </a:xfrm>
        <a:prstGeom prst="rect">
          <a:avLst/>
        </a:prstGeom>
        <a:noFill/>
        <a:ln w="9525" cmpd="sng">
          <a:noFill/>
        </a:ln>
      </xdr:spPr>
    </xdr:pic>
    <xdr:clientData/>
  </xdr:twoCellAnchor>
  <xdr:twoCellAnchor editAs="oneCell">
    <xdr:from>
      <xdr:col>0</xdr:col>
      <xdr:colOff>0</xdr:colOff>
      <xdr:row>22</xdr:row>
      <xdr:rowOff>0</xdr:rowOff>
    </xdr:from>
    <xdr:to>
      <xdr:col>0</xdr:col>
      <xdr:colOff>257175</xdr:colOff>
      <xdr:row>23</xdr:row>
      <xdr:rowOff>38100</xdr:rowOff>
    </xdr:to>
    <xdr:pic>
      <xdr:nvPicPr>
        <xdr:cNvPr id="10" name="Picture 10"/>
        <xdr:cNvPicPr preferRelativeResize="1">
          <a:picLocks noChangeAspect="1"/>
        </xdr:cNvPicPr>
      </xdr:nvPicPr>
      <xdr:blipFill>
        <a:blip r:embed="rId1"/>
        <a:stretch>
          <a:fillRect/>
        </a:stretch>
      </xdr:blipFill>
      <xdr:spPr>
        <a:xfrm>
          <a:off x="0" y="4286250"/>
          <a:ext cx="257175" cy="238125"/>
        </a:xfrm>
        <a:prstGeom prst="rect">
          <a:avLst/>
        </a:prstGeom>
        <a:noFill/>
        <a:ln w="9525" cmpd="sng">
          <a:noFill/>
        </a:ln>
      </xdr:spPr>
    </xdr:pic>
    <xdr:clientData/>
  </xdr:twoCellAnchor>
  <xdr:twoCellAnchor editAs="oneCell">
    <xdr:from>
      <xdr:col>0</xdr:col>
      <xdr:colOff>0</xdr:colOff>
      <xdr:row>23</xdr:row>
      <xdr:rowOff>0</xdr:rowOff>
    </xdr:from>
    <xdr:to>
      <xdr:col>0</xdr:col>
      <xdr:colOff>257175</xdr:colOff>
      <xdr:row>24</xdr:row>
      <xdr:rowOff>38100</xdr:rowOff>
    </xdr:to>
    <xdr:pic>
      <xdr:nvPicPr>
        <xdr:cNvPr id="11" name="Picture 11"/>
        <xdr:cNvPicPr preferRelativeResize="1">
          <a:picLocks noChangeAspect="1"/>
        </xdr:cNvPicPr>
      </xdr:nvPicPr>
      <xdr:blipFill>
        <a:blip r:embed="rId1"/>
        <a:stretch>
          <a:fillRect/>
        </a:stretch>
      </xdr:blipFill>
      <xdr:spPr>
        <a:xfrm>
          <a:off x="0" y="4486275"/>
          <a:ext cx="257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123825</xdr:rowOff>
    </xdr:from>
    <xdr:to>
      <xdr:col>6</xdr:col>
      <xdr:colOff>285750</xdr:colOff>
      <xdr:row>4</xdr:row>
      <xdr:rowOff>180975</xdr:rowOff>
    </xdr:to>
    <xdr:pic>
      <xdr:nvPicPr>
        <xdr:cNvPr id="1" name="Imagem 1"/>
        <xdr:cNvPicPr preferRelativeResize="1">
          <a:picLocks noChangeAspect="1"/>
        </xdr:cNvPicPr>
      </xdr:nvPicPr>
      <xdr:blipFill>
        <a:blip r:embed="rId1"/>
        <a:stretch>
          <a:fillRect/>
        </a:stretch>
      </xdr:blipFill>
      <xdr:spPr>
        <a:xfrm>
          <a:off x="2667000" y="123825"/>
          <a:ext cx="1038225" cy="8191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266700</xdr:colOff>
      <xdr:row>2</xdr:row>
      <xdr:rowOff>38100</xdr:rowOff>
    </xdr:to>
    <xdr:pic>
      <xdr:nvPicPr>
        <xdr:cNvPr id="1" name="Picture 1"/>
        <xdr:cNvPicPr preferRelativeResize="1">
          <a:picLocks noChangeAspect="1"/>
        </xdr:cNvPicPr>
      </xdr:nvPicPr>
      <xdr:blipFill>
        <a:blip r:embed="rId1"/>
        <a:stretch>
          <a:fillRect/>
        </a:stretch>
      </xdr:blipFill>
      <xdr:spPr>
        <a:xfrm>
          <a:off x="1352550" y="200025"/>
          <a:ext cx="257175" cy="238125"/>
        </a:xfrm>
        <a:prstGeom prst="rect">
          <a:avLst/>
        </a:prstGeom>
        <a:noFill/>
        <a:ln w="9525" cmpd="sng">
          <a:noFill/>
        </a:ln>
      </xdr:spPr>
    </xdr:pic>
    <xdr:clientData/>
  </xdr:twoCellAnchor>
  <xdr:twoCellAnchor editAs="oneCell">
    <xdr:from>
      <xdr:col>2</xdr:col>
      <xdr:colOff>9525</xdr:colOff>
      <xdr:row>2</xdr:row>
      <xdr:rowOff>0</xdr:rowOff>
    </xdr:from>
    <xdr:to>
      <xdr:col>2</xdr:col>
      <xdr:colOff>266700</xdr:colOff>
      <xdr:row>3</xdr:row>
      <xdr:rowOff>38100</xdr:rowOff>
    </xdr:to>
    <xdr:pic>
      <xdr:nvPicPr>
        <xdr:cNvPr id="2" name="Picture 2"/>
        <xdr:cNvPicPr preferRelativeResize="1">
          <a:picLocks noChangeAspect="1"/>
        </xdr:cNvPicPr>
      </xdr:nvPicPr>
      <xdr:blipFill>
        <a:blip r:embed="rId1"/>
        <a:stretch>
          <a:fillRect/>
        </a:stretch>
      </xdr:blipFill>
      <xdr:spPr>
        <a:xfrm>
          <a:off x="1352550" y="400050"/>
          <a:ext cx="257175" cy="238125"/>
        </a:xfrm>
        <a:prstGeom prst="rect">
          <a:avLst/>
        </a:prstGeom>
        <a:noFill/>
        <a:ln w="9525" cmpd="sng">
          <a:noFill/>
        </a:ln>
      </xdr:spPr>
    </xdr:pic>
    <xdr:clientData/>
  </xdr:twoCellAnchor>
  <xdr:twoCellAnchor editAs="oneCell">
    <xdr:from>
      <xdr:col>2</xdr:col>
      <xdr:colOff>9525</xdr:colOff>
      <xdr:row>3</xdr:row>
      <xdr:rowOff>0</xdr:rowOff>
    </xdr:from>
    <xdr:to>
      <xdr:col>2</xdr:col>
      <xdr:colOff>266700</xdr:colOff>
      <xdr:row>4</xdr:row>
      <xdr:rowOff>38100</xdr:rowOff>
    </xdr:to>
    <xdr:pic>
      <xdr:nvPicPr>
        <xdr:cNvPr id="3" name="Picture 3"/>
        <xdr:cNvPicPr preferRelativeResize="1">
          <a:picLocks noChangeAspect="1"/>
        </xdr:cNvPicPr>
      </xdr:nvPicPr>
      <xdr:blipFill>
        <a:blip r:embed="rId1"/>
        <a:stretch>
          <a:fillRect/>
        </a:stretch>
      </xdr:blipFill>
      <xdr:spPr>
        <a:xfrm>
          <a:off x="1352550" y="600075"/>
          <a:ext cx="257175" cy="238125"/>
        </a:xfrm>
        <a:prstGeom prst="rect">
          <a:avLst/>
        </a:prstGeom>
        <a:noFill/>
        <a:ln w="9525" cmpd="sng">
          <a:noFill/>
        </a:ln>
      </xdr:spPr>
    </xdr:pic>
    <xdr:clientData/>
  </xdr:twoCellAnchor>
  <xdr:twoCellAnchor editAs="oneCell">
    <xdr:from>
      <xdr:col>2</xdr:col>
      <xdr:colOff>9525</xdr:colOff>
      <xdr:row>3</xdr:row>
      <xdr:rowOff>190500</xdr:rowOff>
    </xdr:from>
    <xdr:to>
      <xdr:col>2</xdr:col>
      <xdr:colOff>266700</xdr:colOff>
      <xdr:row>5</xdr:row>
      <xdr:rowOff>28575</xdr:rowOff>
    </xdr:to>
    <xdr:pic>
      <xdr:nvPicPr>
        <xdr:cNvPr id="4" name="Picture 4"/>
        <xdr:cNvPicPr preferRelativeResize="1">
          <a:picLocks noChangeAspect="1"/>
        </xdr:cNvPicPr>
      </xdr:nvPicPr>
      <xdr:blipFill>
        <a:blip r:embed="rId1"/>
        <a:stretch>
          <a:fillRect/>
        </a:stretch>
      </xdr:blipFill>
      <xdr:spPr>
        <a:xfrm>
          <a:off x="1352550" y="790575"/>
          <a:ext cx="257175" cy="238125"/>
        </a:xfrm>
        <a:prstGeom prst="rect">
          <a:avLst/>
        </a:prstGeom>
        <a:noFill/>
        <a:ln w="9525" cmpd="sng">
          <a:noFill/>
        </a:ln>
      </xdr:spPr>
    </xdr:pic>
    <xdr:clientData/>
  </xdr:twoCellAnchor>
  <xdr:twoCellAnchor editAs="oneCell">
    <xdr:from>
      <xdr:col>2</xdr:col>
      <xdr:colOff>9525</xdr:colOff>
      <xdr:row>5</xdr:row>
      <xdr:rowOff>142875</xdr:rowOff>
    </xdr:from>
    <xdr:to>
      <xdr:col>2</xdr:col>
      <xdr:colOff>314325</xdr:colOff>
      <xdr:row>7</xdr:row>
      <xdr:rowOff>28575</xdr:rowOff>
    </xdr:to>
    <xdr:pic>
      <xdr:nvPicPr>
        <xdr:cNvPr id="5" name="Picture 5"/>
        <xdr:cNvPicPr preferRelativeResize="1">
          <a:picLocks noChangeAspect="1"/>
        </xdr:cNvPicPr>
      </xdr:nvPicPr>
      <xdr:blipFill>
        <a:blip r:embed="rId2"/>
        <a:stretch>
          <a:fillRect/>
        </a:stretch>
      </xdr:blipFill>
      <xdr:spPr>
        <a:xfrm>
          <a:off x="1352550" y="1143000"/>
          <a:ext cx="304800" cy="285750"/>
        </a:xfrm>
        <a:prstGeom prst="rect">
          <a:avLst/>
        </a:prstGeom>
        <a:noFill/>
        <a:ln w="9525" cmpd="sng">
          <a:noFill/>
        </a:ln>
      </xdr:spPr>
    </xdr:pic>
    <xdr:clientData/>
  </xdr:twoCellAnchor>
  <xdr:twoCellAnchor editAs="oneCell">
    <xdr:from>
      <xdr:col>2</xdr:col>
      <xdr:colOff>9525</xdr:colOff>
      <xdr:row>6</xdr:row>
      <xdr:rowOff>142875</xdr:rowOff>
    </xdr:from>
    <xdr:to>
      <xdr:col>2</xdr:col>
      <xdr:colOff>314325</xdr:colOff>
      <xdr:row>8</xdr:row>
      <xdr:rowOff>28575</xdr:rowOff>
    </xdr:to>
    <xdr:pic>
      <xdr:nvPicPr>
        <xdr:cNvPr id="6" name="Picture 6"/>
        <xdr:cNvPicPr preferRelativeResize="1">
          <a:picLocks noChangeAspect="1"/>
        </xdr:cNvPicPr>
      </xdr:nvPicPr>
      <xdr:blipFill>
        <a:blip r:embed="rId2"/>
        <a:stretch>
          <a:fillRect/>
        </a:stretch>
      </xdr:blipFill>
      <xdr:spPr>
        <a:xfrm>
          <a:off x="1352550" y="1343025"/>
          <a:ext cx="304800" cy="285750"/>
        </a:xfrm>
        <a:prstGeom prst="rect">
          <a:avLst/>
        </a:prstGeom>
        <a:noFill/>
        <a:ln w="9525" cmpd="sng">
          <a:noFill/>
        </a:ln>
      </xdr:spPr>
    </xdr:pic>
    <xdr:clientData/>
  </xdr:twoCellAnchor>
  <xdr:twoCellAnchor editAs="oneCell">
    <xdr:from>
      <xdr:col>2</xdr:col>
      <xdr:colOff>9525</xdr:colOff>
      <xdr:row>7</xdr:row>
      <xdr:rowOff>142875</xdr:rowOff>
    </xdr:from>
    <xdr:to>
      <xdr:col>2</xdr:col>
      <xdr:colOff>314325</xdr:colOff>
      <xdr:row>9</xdr:row>
      <xdr:rowOff>28575</xdr:rowOff>
    </xdr:to>
    <xdr:pic>
      <xdr:nvPicPr>
        <xdr:cNvPr id="7" name="Picture 7"/>
        <xdr:cNvPicPr preferRelativeResize="1">
          <a:picLocks noChangeAspect="1"/>
        </xdr:cNvPicPr>
      </xdr:nvPicPr>
      <xdr:blipFill>
        <a:blip r:embed="rId2"/>
        <a:stretch>
          <a:fillRect/>
        </a:stretch>
      </xdr:blipFill>
      <xdr:spPr>
        <a:xfrm>
          <a:off x="1352550" y="1543050"/>
          <a:ext cx="304800" cy="285750"/>
        </a:xfrm>
        <a:prstGeom prst="rect">
          <a:avLst/>
        </a:prstGeom>
        <a:noFill/>
        <a:ln w="9525" cmpd="sng">
          <a:noFill/>
        </a:ln>
      </xdr:spPr>
    </xdr:pic>
    <xdr:clientData/>
  </xdr:twoCellAnchor>
  <xdr:twoCellAnchor editAs="oneCell">
    <xdr:from>
      <xdr:col>2</xdr:col>
      <xdr:colOff>9525</xdr:colOff>
      <xdr:row>8</xdr:row>
      <xdr:rowOff>142875</xdr:rowOff>
    </xdr:from>
    <xdr:to>
      <xdr:col>2</xdr:col>
      <xdr:colOff>314325</xdr:colOff>
      <xdr:row>10</xdr:row>
      <xdr:rowOff>38100</xdr:rowOff>
    </xdr:to>
    <xdr:pic>
      <xdr:nvPicPr>
        <xdr:cNvPr id="8" name="Picture 8"/>
        <xdr:cNvPicPr preferRelativeResize="1">
          <a:picLocks noChangeAspect="1"/>
        </xdr:cNvPicPr>
      </xdr:nvPicPr>
      <xdr:blipFill>
        <a:blip r:embed="rId3"/>
        <a:stretch>
          <a:fillRect/>
        </a:stretch>
      </xdr:blipFill>
      <xdr:spPr>
        <a:xfrm>
          <a:off x="1352550" y="1743075"/>
          <a:ext cx="304800" cy="295275"/>
        </a:xfrm>
        <a:prstGeom prst="rect">
          <a:avLst/>
        </a:prstGeom>
        <a:noFill/>
        <a:ln w="9525" cmpd="sng">
          <a:noFill/>
        </a:ln>
      </xdr:spPr>
    </xdr:pic>
    <xdr:clientData/>
  </xdr:twoCellAnchor>
  <xdr:twoCellAnchor editAs="oneCell">
    <xdr:from>
      <xdr:col>2</xdr:col>
      <xdr:colOff>9525</xdr:colOff>
      <xdr:row>9</xdr:row>
      <xdr:rowOff>142875</xdr:rowOff>
    </xdr:from>
    <xdr:to>
      <xdr:col>2</xdr:col>
      <xdr:colOff>314325</xdr:colOff>
      <xdr:row>11</xdr:row>
      <xdr:rowOff>38100</xdr:rowOff>
    </xdr:to>
    <xdr:pic>
      <xdr:nvPicPr>
        <xdr:cNvPr id="9" name="Picture 9"/>
        <xdr:cNvPicPr preferRelativeResize="1">
          <a:picLocks noChangeAspect="1"/>
        </xdr:cNvPicPr>
      </xdr:nvPicPr>
      <xdr:blipFill>
        <a:blip r:embed="rId3"/>
        <a:stretch>
          <a:fillRect/>
        </a:stretch>
      </xdr:blipFill>
      <xdr:spPr>
        <a:xfrm>
          <a:off x="1352550" y="1943100"/>
          <a:ext cx="304800" cy="295275"/>
        </a:xfrm>
        <a:prstGeom prst="rect">
          <a:avLst/>
        </a:prstGeom>
        <a:noFill/>
        <a:ln w="9525" cmpd="sng">
          <a:noFill/>
        </a:ln>
      </xdr:spPr>
    </xdr:pic>
    <xdr:clientData/>
  </xdr:twoCellAnchor>
  <xdr:twoCellAnchor editAs="oneCell">
    <xdr:from>
      <xdr:col>2</xdr:col>
      <xdr:colOff>9525</xdr:colOff>
      <xdr:row>11</xdr:row>
      <xdr:rowOff>76200</xdr:rowOff>
    </xdr:from>
    <xdr:to>
      <xdr:col>2</xdr:col>
      <xdr:colOff>314325</xdr:colOff>
      <xdr:row>12</xdr:row>
      <xdr:rowOff>161925</xdr:rowOff>
    </xdr:to>
    <xdr:pic>
      <xdr:nvPicPr>
        <xdr:cNvPr id="10" name="Picture 10"/>
        <xdr:cNvPicPr preferRelativeResize="1">
          <a:picLocks noChangeAspect="1"/>
        </xdr:cNvPicPr>
      </xdr:nvPicPr>
      <xdr:blipFill>
        <a:blip r:embed="rId2"/>
        <a:stretch>
          <a:fillRect/>
        </a:stretch>
      </xdr:blipFill>
      <xdr:spPr>
        <a:xfrm>
          <a:off x="1352550" y="2276475"/>
          <a:ext cx="304800" cy="285750"/>
        </a:xfrm>
        <a:prstGeom prst="rect">
          <a:avLst/>
        </a:prstGeom>
        <a:noFill/>
        <a:ln w="9525" cmpd="sng">
          <a:noFill/>
        </a:ln>
      </xdr:spPr>
    </xdr:pic>
    <xdr:clientData/>
  </xdr:twoCellAnchor>
  <xdr:twoCellAnchor editAs="oneCell">
    <xdr:from>
      <xdr:col>2</xdr:col>
      <xdr:colOff>9525</xdr:colOff>
      <xdr:row>12</xdr:row>
      <xdr:rowOff>85725</xdr:rowOff>
    </xdr:from>
    <xdr:to>
      <xdr:col>2</xdr:col>
      <xdr:colOff>314325</xdr:colOff>
      <xdr:row>13</xdr:row>
      <xdr:rowOff>171450</xdr:rowOff>
    </xdr:to>
    <xdr:pic>
      <xdr:nvPicPr>
        <xdr:cNvPr id="11" name="Picture 11"/>
        <xdr:cNvPicPr preferRelativeResize="1">
          <a:picLocks noChangeAspect="1"/>
        </xdr:cNvPicPr>
      </xdr:nvPicPr>
      <xdr:blipFill>
        <a:blip r:embed="rId2"/>
        <a:stretch>
          <a:fillRect/>
        </a:stretch>
      </xdr:blipFill>
      <xdr:spPr>
        <a:xfrm>
          <a:off x="1352550" y="2486025"/>
          <a:ext cx="304800" cy="285750"/>
        </a:xfrm>
        <a:prstGeom prst="rect">
          <a:avLst/>
        </a:prstGeom>
        <a:noFill/>
        <a:ln w="9525" cmpd="sng">
          <a:noFill/>
        </a:ln>
      </xdr:spPr>
    </xdr:pic>
    <xdr:clientData/>
  </xdr:twoCellAnchor>
  <xdr:twoCellAnchor editAs="oneCell">
    <xdr:from>
      <xdr:col>2</xdr:col>
      <xdr:colOff>9525</xdr:colOff>
      <xdr:row>13</xdr:row>
      <xdr:rowOff>85725</xdr:rowOff>
    </xdr:from>
    <xdr:to>
      <xdr:col>2</xdr:col>
      <xdr:colOff>314325</xdr:colOff>
      <xdr:row>14</xdr:row>
      <xdr:rowOff>171450</xdr:rowOff>
    </xdr:to>
    <xdr:pic>
      <xdr:nvPicPr>
        <xdr:cNvPr id="12" name="Picture 12"/>
        <xdr:cNvPicPr preferRelativeResize="1">
          <a:picLocks noChangeAspect="1"/>
        </xdr:cNvPicPr>
      </xdr:nvPicPr>
      <xdr:blipFill>
        <a:blip r:embed="rId2"/>
        <a:stretch>
          <a:fillRect/>
        </a:stretch>
      </xdr:blipFill>
      <xdr:spPr>
        <a:xfrm>
          <a:off x="1352550" y="2686050"/>
          <a:ext cx="304800" cy="285750"/>
        </a:xfrm>
        <a:prstGeom prst="rect">
          <a:avLst/>
        </a:prstGeom>
        <a:noFill/>
        <a:ln w="9525" cmpd="sng">
          <a:noFill/>
        </a:ln>
      </xdr:spPr>
    </xdr:pic>
    <xdr:clientData/>
  </xdr:twoCellAnchor>
  <xdr:twoCellAnchor editAs="oneCell">
    <xdr:from>
      <xdr:col>2</xdr:col>
      <xdr:colOff>9525</xdr:colOff>
      <xdr:row>14</xdr:row>
      <xdr:rowOff>85725</xdr:rowOff>
    </xdr:from>
    <xdr:to>
      <xdr:col>2</xdr:col>
      <xdr:colOff>314325</xdr:colOff>
      <xdr:row>15</xdr:row>
      <xdr:rowOff>171450</xdr:rowOff>
    </xdr:to>
    <xdr:pic>
      <xdr:nvPicPr>
        <xdr:cNvPr id="13" name="Picture 13"/>
        <xdr:cNvPicPr preferRelativeResize="1">
          <a:picLocks noChangeAspect="1"/>
        </xdr:cNvPicPr>
      </xdr:nvPicPr>
      <xdr:blipFill>
        <a:blip r:embed="rId2"/>
        <a:stretch>
          <a:fillRect/>
        </a:stretch>
      </xdr:blipFill>
      <xdr:spPr>
        <a:xfrm>
          <a:off x="1352550" y="2886075"/>
          <a:ext cx="304800" cy="285750"/>
        </a:xfrm>
        <a:prstGeom prst="rect">
          <a:avLst/>
        </a:prstGeom>
        <a:noFill/>
        <a:ln w="9525" cmpd="sng">
          <a:noFill/>
        </a:ln>
      </xdr:spPr>
    </xdr:pic>
    <xdr:clientData/>
  </xdr:twoCellAnchor>
  <xdr:twoCellAnchor editAs="oneCell">
    <xdr:from>
      <xdr:col>2</xdr:col>
      <xdr:colOff>9525</xdr:colOff>
      <xdr:row>15</xdr:row>
      <xdr:rowOff>85725</xdr:rowOff>
    </xdr:from>
    <xdr:to>
      <xdr:col>2</xdr:col>
      <xdr:colOff>314325</xdr:colOff>
      <xdr:row>16</xdr:row>
      <xdr:rowOff>180975</xdr:rowOff>
    </xdr:to>
    <xdr:pic>
      <xdr:nvPicPr>
        <xdr:cNvPr id="14" name="Picture 14"/>
        <xdr:cNvPicPr preferRelativeResize="1">
          <a:picLocks noChangeAspect="1"/>
        </xdr:cNvPicPr>
      </xdr:nvPicPr>
      <xdr:blipFill>
        <a:blip r:embed="rId3"/>
        <a:stretch>
          <a:fillRect/>
        </a:stretch>
      </xdr:blipFill>
      <xdr:spPr>
        <a:xfrm>
          <a:off x="1352550" y="3086100"/>
          <a:ext cx="304800" cy="295275"/>
        </a:xfrm>
        <a:prstGeom prst="rect">
          <a:avLst/>
        </a:prstGeom>
        <a:noFill/>
        <a:ln w="9525" cmpd="sng">
          <a:noFill/>
        </a:ln>
      </xdr:spPr>
    </xdr:pic>
    <xdr:clientData/>
  </xdr:twoCellAnchor>
  <xdr:twoCellAnchor editAs="oneCell">
    <xdr:from>
      <xdr:col>2</xdr:col>
      <xdr:colOff>9525</xdr:colOff>
      <xdr:row>16</xdr:row>
      <xdr:rowOff>133350</xdr:rowOff>
    </xdr:from>
    <xdr:to>
      <xdr:col>2</xdr:col>
      <xdr:colOff>314325</xdr:colOff>
      <xdr:row>18</xdr:row>
      <xdr:rowOff>19050</xdr:rowOff>
    </xdr:to>
    <xdr:pic>
      <xdr:nvPicPr>
        <xdr:cNvPr id="15" name="Picture 15"/>
        <xdr:cNvPicPr preferRelativeResize="1">
          <a:picLocks noChangeAspect="1"/>
        </xdr:cNvPicPr>
      </xdr:nvPicPr>
      <xdr:blipFill>
        <a:blip r:embed="rId2"/>
        <a:stretch>
          <a:fillRect/>
        </a:stretch>
      </xdr:blipFill>
      <xdr:spPr>
        <a:xfrm>
          <a:off x="1352550" y="3333750"/>
          <a:ext cx="304800" cy="285750"/>
        </a:xfrm>
        <a:prstGeom prst="rect">
          <a:avLst/>
        </a:prstGeom>
        <a:noFill/>
        <a:ln w="9525" cmpd="sng">
          <a:noFill/>
        </a:ln>
      </xdr:spPr>
    </xdr:pic>
    <xdr:clientData/>
  </xdr:twoCellAnchor>
  <xdr:twoCellAnchor editAs="oneCell">
    <xdr:from>
      <xdr:col>2</xdr:col>
      <xdr:colOff>9525</xdr:colOff>
      <xdr:row>18</xdr:row>
      <xdr:rowOff>19050</xdr:rowOff>
    </xdr:from>
    <xdr:to>
      <xdr:col>2</xdr:col>
      <xdr:colOff>314325</xdr:colOff>
      <xdr:row>19</xdr:row>
      <xdr:rowOff>114300</xdr:rowOff>
    </xdr:to>
    <xdr:pic>
      <xdr:nvPicPr>
        <xdr:cNvPr id="16" name="Picture 16"/>
        <xdr:cNvPicPr preferRelativeResize="1">
          <a:picLocks noChangeAspect="1"/>
        </xdr:cNvPicPr>
      </xdr:nvPicPr>
      <xdr:blipFill>
        <a:blip r:embed="rId2"/>
        <a:stretch>
          <a:fillRect/>
        </a:stretch>
      </xdr:blipFill>
      <xdr:spPr>
        <a:xfrm>
          <a:off x="1352550" y="3619500"/>
          <a:ext cx="304800" cy="285750"/>
        </a:xfrm>
        <a:prstGeom prst="rect">
          <a:avLst/>
        </a:prstGeom>
        <a:noFill/>
        <a:ln w="9525" cmpd="sng">
          <a:noFill/>
        </a:ln>
      </xdr:spPr>
    </xdr:pic>
    <xdr:clientData/>
  </xdr:twoCellAnchor>
  <xdr:twoCellAnchor editAs="oneCell">
    <xdr:from>
      <xdr:col>2</xdr:col>
      <xdr:colOff>9525</xdr:colOff>
      <xdr:row>19</xdr:row>
      <xdr:rowOff>38100</xdr:rowOff>
    </xdr:from>
    <xdr:to>
      <xdr:col>2</xdr:col>
      <xdr:colOff>314325</xdr:colOff>
      <xdr:row>20</xdr:row>
      <xdr:rowOff>171450</xdr:rowOff>
    </xdr:to>
    <xdr:pic>
      <xdr:nvPicPr>
        <xdr:cNvPr id="17" name="Picture 17"/>
        <xdr:cNvPicPr preferRelativeResize="1">
          <a:picLocks noChangeAspect="1"/>
        </xdr:cNvPicPr>
      </xdr:nvPicPr>
      <xdr:blipFill>
        <a:blip r:embed="rId4"/>
        <a:stretch>
          <a:fillRect/>
        </a:stretch>
      </xdr:blipFill>
      <xdr:spPr>
        <a:xfrm>
          <a:off x="1352550" y="3829050"/>
          <a:ext cx="304800" cy="323850"/>
        </a:xfrm>
        <a:prstGeom prst="rect">
          <a:avLst/>
        </a:prstGeom>
        <a:noFill/>
        <a:ln w="9525" cmpd="sng">
          <a:noFill/>
        </a:ln>
      </xdr:spPr>
    </xdr:pic>
    <xdr:clientData/>
  </xdr:twoCellAnchor>
  <xdr:twoCellAnchor editAs="oneCell">
    <xdr:from>
      <xdr:col>8</xdr:col>
      <xdr:colOff>704850</xdr:colOff>
      <xdr:row>1</xdr:row>
      <xdr:rowOff>0</xdr:rowOff>
    </xdr:from>
    <xdr:to>
      <xdr:col>9</xdr:col>
      <xdr:colOff>104775</xdr:colOff>
      <xdr:row>2</xdr:row>
      <xdr:rowOff>38100</xdr:rowOff>
    </xdr:to>
    <xdr:pic>
      <xdr:nvPicPr>
        <xdr:cNvPr id="18" name="Picture 18"/>
        <xdr:cNvPicPr preferRelativeResize="1">
          <a:picLocks noChangeAspect="1"/>
        </xdr:cNvPicPr>
      </xdr:nvPicPr>
      <xdr:blipFill>
        <a:blip r:embed="rId1"/>
        <a:stretch>
          <a:fillRect/>
        </a:stretch>
      </xdr:blipFill>
      <xdr:spPr>
        <a:xfrm>
          <a:off x="7867650" y="200025"/>
          <a:ext cx="257175" cy="238125"/>
        </a:xfrm>
        <a:prstGeom prst="rect">
          <a:avLst/>
        </a:prstGeom>
        <a:noFill/>
        <a:ln w="9525" cmpd="sng">
          <a:noFill/>
        </a:ln>
      </xdr:spPr>
    </xdr:pic>
    <xdr:clientData/>
  </xdr:twoCellAnchor>
  <xdr:twoCellAnchor editAs="oneCell">
    <xdr:from>
      <xdr:col>8</xdr:col>
      <xdr:colOff>704850</xdr:colOff>
      <xdr:row>2</xdr:row>
      <xdr:rowOff>0</xdr:rowOff>
    </xdr:from>
    <xdr:to>
      <xdr:col>9</xdr:col>
      <xdr:colOff>104775</xdr:colOff>
      <xdr:row>3</xdr:row>
      <xdr:rowOff>38100</xdr:rowOff>
    </xdr:to>
    <xdr:pic>
      <xdr:nvPicPr>
        <xdr:cNvPr id="19" name="Picture 19"/>
        <xdr:cNvPicPr preferRelativeResize="1">
          <a:picLocks noChangeAspect="1"/>
        </xdr:cNvPicPr>
      </xdr:nvPicPr>
      <xdr:blipFill>
        <a:blip r:embed="rId1"/>
        <a:stretch>
          <a:fillRect/>
        </a:stretch>
      </xdr:blipFill>
      <xdr:spPr>
        <a:xfrm>
          <a:off x="7867650" y="400050"/>
          <a:ext cx="257175" cy="238125"/>
        </a:xfrm>
        <a:prstGeom prst="rect">
          <a:avLst/>
        </a:prstGeom>
        <a:noFill/>
        <a:ln w="9525" cmpd="sng">
          <a:noFill/>
        </a:ln>
      </xdr:spPr>
    </xdr:pic>
    <xdr:clientData/>
  </xdr:twoCellAnchor>
  <xdr:twoCellAnchor editAs="oneCell">
    <xdr:from>
      <xdr:col>8</xdr:col>
      <xdr:colOff>704850</xdr:colOff>
      <xdr:row>3</xdr:row>
      <xdr:rowOff>0</xdr:rowOff>
    </xdr:from>
    <xdr:to>
      <xdr:col>9</xdr:col>
      <xdr:colOff>104775</xdr:colOff>
      <xdr:row>4</xdr:row>
      <xdr:rowOff>38100</xdr:rowOff>
    </xdr:to>
    <xdr:pic>
      <xdr:nvPicPr>
        <xdr:cNvPr id="20" name="Picture 20"/>
        <xdr:cNvPicPr preferRelativeResize="1">
          <a:picLocks noChangeAspect="1"/>
        </xdr:cNvPicPr>
      </xdr:nvPicPr>
      <xdr:blipFill>
        <a:blip r:embed="rId1"/>
        <a:stretch>
          <a:fillRect/>
        </a:stretch>
      </xdr:blipFill>
      <xdr:spPr>
        <a:xfrm>
          <a:off x="7867650" y="600075"/>
          <a:ext cx="257175" cy="238125"/>
        </a:xfrm>
        <a:prstGeom prst="rect">
          <a:avLst/>
        </a:prstGeom>
        <a:noFill/>
        <a:ln w="9525" cmpd="sng">
          <a:noFill/>
        </a:ln>
      </xdr:spPr>
    </xdr:pic>
    <xdr:clientData/>
  </xdr:twoCellAnchor>
  <xdr:twoCellAnchor editAs="oneCell">
    <xdr:from>
      <xdr:col>8</xdr:col>
      <xdr:colOff>704850</xdr:colOff>
      <xdr:row>3</xdr:row>
      <xdr:rowOff>190500</xdr:rowOff>
    </xdr:from>
    <xdr:to>
      <xdr:col>9</xdr:col>
      <xdr:colOff>104775</xdr:colOff>
      <xdr:row>5</xdr:row>
      <xdr:rowOff>28575</xdr:rowOff>
    </xdr:to>
    <xdr:pic>
      <xdr:nvPicPr>
        <xdr:cNvPr id="21" name="Picture 21"/>
        <xdr:cNvPicPr preferRelativeResize="1">
          <a:picLocks noChangeAspect="1"/>
        </xdr:cNvPicPr>
      </xdr:nvPicPr>
      <xdr:blipFill>
        <a:blip r:embed="rId1"/>
        <a:stretch>
          <a:fillRect/>
        </a:stretch>
      </xdr:blipFill>
      <xdr:spPr>
        <a:xfrm>
          <a:off x="7867650" y="790575"/>
          <a:ext cx="257175" cy="238125"/>
        </a:xfrm>
        <a:prstGeom prst="rect">
          <a:avLst/>
        </a:prstGeom>
        <a:noFill/>
        <a:ln w="9525" cmpd="sng">
          <a:noFill/>
        </a:ln>
      </xdr:spPr>
    </xdr:pic>
    <xdr:clientData/>
  </xdr:twoCellAnchor>
  <xdr:twoCellAnchor editAs="oneCell">
    <xdr:from>
      <xdr:col>8</xdr:col>
      <xdr:colOff>704850</xdr:colOff>
      <xdr:row>5</xdr:row>
      <xdr:rowOff>142875</xdr:rowOff>
    </xdr:from>
    <xdr:to>
      <xdr:col>9</xdr:col>
      <xdr:colOff>152400</xdr:colOff>
      <xdr:row>7</xdr:row>
      <xdr:rowOff>28575</xdr:rowOff>
    </xdr:to>
    <xdr:pic>
      <xdr:nvPicPr>
        <xdr:cNvPr id="22" name="Picture 22"/>
        <xdr:cNvPicPr preferRelativeResize="1">
          <a:picLocks noChangeAspect="1"/>
        </xdr:cNvPicPr>
      </xdr:nvPicPr>
      <xdr:blipFill>
        <a:blip r:embed="rId2"/>
        <a:stretch>
          <a:fillRect/>
        </a:stretch>
      </xdr:blipFill>
      <xdr:spPr>
        <a:xfrm>
          <a:off x="7867650" y="1143000"/>
          <a:ext cx="304800" cy="285750"/>
        </a:xfrm>
        <a:prstGeom prst="rect">
          <a:avLst/>
        </a:prstGeom>
        <a:noFill/>
        <a:ln w="9525" cmpd="sng">
          <a:noFill/>
        </a:ln>
      </xdr:spPr>
    </xdr:pic>
    <xdr:clientData/>
  </xdr:twoCellAnchor>
  <xdr:twoCellAnchor editAs="oneCell">
    <xdr:from>
      <xdr:col>8</xdr:col>
      <xdr:colOff>704850</xdr:colOff>
      <xdr:row>6</xdr:row>
      <xdr:rowOff>142875</xdr:rowOff>
    </xdr:from>
    <xdr:to>
      <xdr:col>9</xdr:col>
      <xdr:colOff>152400</xdr:colOff>
      <xdr:row>8</xdr:row>
      <xdr:rowOff>28575</xdr:rowOff>
    </xdr:to>
    <xdr:pic>
      <xdr:nvPicPr>
        <xdr:cNvPr id="23" name="Picture 23"/>
        <xdr:cNvPicPr preferRelativeResize="1">
          <a:picLocks noChangeAspect="1"/>
        </xdr:cNvPicPr>
      </xdr:nvPicPr>
      <xdr:blipFill>
        <a:blip r:embed="rId2"/>
        <a:stretch>
          <a:fillRect/>
        </a:stretch>
      </xdr:blipFill>
      <xdr:spPr>
        <a:xfrm>
          <a:off x="7867650" y="1343025"/>
          <a:ext cx="304800" cy="285750"/>
        </a:xfrm>
        <a:prstGeom prst="rect">
          <a:avLst/>
        </a:prstGeom>
        <a:noFill/>
        <a:ln w="9525" cmpd="sng">
          <a:noFill/>
        </a:ln>
      </xdr:spPr>
    </xdr:pic>
    <xdr:clientData/>
  </xdr:twoCellAnchor>
  <xdr:twoCellAnchor editAs="oneCell">
    <xdr:from>
      <xdr:col>8</xdr:col>
      <xdr:colOff>704850</xdr:colOff>
      <xdr:row>7</xdr:row>
      <xdr:rowOff>142875</xdr:rowOff>
    </xdr:from>
    <xdr:to>
      <xdr:col>9</xdr:col>
      <xdr:colOff>152400</xdr:colOff>
      <xdr:row>9</xdr:row>
      <xdr:rowOff>28575</xdr:rowOff>
    </xdr:to>
    <xdr:pic>
      <xdr:nvPicPr>
        <xdr:cNvPr id="24" name="Picture 24"/>
        <xdr:cNvPicPr preferRelativeResize="1">
          <a:picLocks noChangeAspect="1"/>
        </xdr:cNvPicPr>
      </xdr:nvPicPr>
      <xdr:blipFill>
        <a:blip r:embed="rId2"/>
        <a:stretch>
          <a:fillRect/>
        </a:stretch>
      </xdr:blipFill>
      <xdr:spPr>
        <a:xfrm>
          <a:off x="7867650" y="1543050"/>
          <a:ext cx="304800" cy="285750"/>
        </a:xfrm>
        <a:prstGeom prst="rect">
          <a:avLst/>
        </a:prstGeom>
        <a:noFill/>
        <a:ln w="9525" cmpd="sng">
          <a:noFill/>
        </a:ln>
      </xdr:spPr>
    </xdr:pic>
    <xdr:clientData/>
  </xdr:twoCellAnchor>
  <xdr:twoCellAnchor editAs="oneCell">
    <xdr:from>
      <xdr:col>8</xdr:col>
      <xdr:colOff>704850</xdr:colOff>
      <xdr:row>8</xdr:row>
      <xdr:rowOff>142875</xdr:rowOff>
    </xdr:from>
    <xdr:to>
      <xdr:col>9</xdr:col>
      <xdr:colOff>152400</xdr:colOff>
      <xdr:row>10</xdr:row>
      <xdr:rowOff>38100</xdr:rowOff>
    </xdr:to>
    <xdr:pic>
      <xdr:nvPicPr>
        <xdr:cNvPr id="25" name="Picture 25"/>
        <xdr:cNvPicPr preferRelativeResize="1">
          <a:picLocks noChangeAspect="1"/>
        </xdr:cNvPicPr>
      </xdr:nvPicPr>
      <xdr:blipFill>
        <a:blip r:embed="rId3"/>
        <a:stretch>
          <a:fillRect/>
        </a:stretch>
      </xdr:blipFill>
      <xdr:spPr>
        <a:xfrm>
          <a:off x="7867650" y="1743075"/>
          <a:ext cx="304800" cy="295275"/>
        </a:xfrm>
        <a:prstGeom prst="rect">
          <a:avLst/>
        </a:prstGeom>
        <a:noFill/>
        <a:ln w="9525" cmpd="sng">
          <a:noFill/>
        </a:ln>
      </xdr:spPr>
    </xdr:pic>
    <xdr:clientData/>
  </xdr:twoCellAnchor>
  <xdr:twoCellAnchor editAs="oneCell">
    <xdr:from>
      <xdr:col>8</xdr:col>
      <xdr:colOff>704850</xdr:colOff>
      <xdr:row>9</xdr:row>
      <xdr:rowOff>142875</xdr:rowOff>
    </xdr:from>
    <xdr:to>
      <xdr:col>9</xdr:col>
      <xdr:colOff>152400</xdr:colOff>
      <xdr:row>11</xdr:row>
      <xdr:rowOff>38100</xdr:rowOff>
    </xdr:to>
    <xdr:pic>
      <xdr:nvPicPr>
        <xdr:cNvPr id="26" name="Picture 26"/>
        <xdr:cNvPicPr preferRelativeResize="1">
          <a:picLocks noChangeAspect="1"/>
        </xdr:cNvPicPr>
      </xdr:nvPicPr>
      <xdr:blipFill>
        <a:blip r:embed="rId3"/>
        <a:stretch>
          <a:fillRect/>
        </a:stretch>
      </xdr:blipFill>
      <xdr:spPr>
        <a:xfrm>
          <a:off x="7867650" y="1943100"/>
          <a:ext cx="304800" cy="295275"/>
        </a:xfrm>
        <a:prstGeom prst="rect">
          <a:avLst/>
        </a:prstGeom>
        <a:noFill/>
        <a:ln w="9525" cmpd="sng">
          <a:noFill/>
        </a:ln>
      </xdr:spPr>
    </xdr:pic>
    <xdr:clientData/>
  </xdr:twoCellAnchor>
  <xdr:twoCellAnchor editAs="oneCell">
    <xdr:from>
      <xdr:col>8</xdr:col>
      <xdr:colOff>704850</xdr:colOff>
      <xdr:row>11</xdr:row>
      <xdr:rowOff>76200</xdr:rowOff>
    </xdr:from>
    <xdr:to>
      <xdr:col>9</xdr:col>
      <xdr:colOff>152400</xdr:colOff>
      <xdr:row>12</xdr:row>
      <xdr:rowOff>161925</xdr:rowOff>
    </xdr:to>
    <xdr:pic>
      <xdr:nvPicPr>
        <xdr:cNvPr id="27" name="Picture 27"/>
        <xdr:cNvPicPr preferRelativeResize="1">
          <a:picLocks noChangeAspect="1"/>
        </xdr:cNvPicPr>
      </xdr:nvPicPr>
      <xdr:blipFill>
        <a:blip r:embed="rId2"/>
        <a:stretch>
          <a:fillRect/>
        </a:stretch>
      </xdr:blipFill>
      <xdr:spPr>
        <a:xfrm>
          <a:off x="7867650" y="2276475"/>
          <a:ext cx="304800" cy="285750"/>
        </a:xfrm>
        <a:prstGeom prst="rect">
          <a:avLst/>
        </a:prstGeom>
        <a:noFill/>
        <a:ln w="9525" cmpd="sng">
          <a:noFill/>
        </a:ln>
      </xdr:spPr>
    </xdr:pic>
    <xdr:clientData/>
  </xdr:twoCellAnchor>
  <xdr:twoCellAnchor editAs="oneCell">
    <xdr:from>
      <xdr:col>8</xdr:col>
      <xdr:colOff>704850</xdr:colOff>
      <xdr:row>12</xdr:row>
      <xdr:rowOff>85725</xdr:rowOff>
    </xdr:from>
    <xdr:to>
      <xdr:col>9</xdr:col>
      <xdr:colOff>152400</xdr:colOff>
      <xdr:row>13</xdr:row>
      <xdr:rowOff>171450</xdr:rowOff>
    </xdr:to>
    <xdr:pic>
      <xdr:nvPicPr>
        <xdr:cNvPr id="28" name="Picture 28"/>
        <xdr:cNvPicPr preferRelativeResize="1">
          <a:picLocks noChangeAspect="1"/>
        </xdr:cNvPicPr>
      </xdr:nvPicPr>
      <xdr:blipFill>
        <a:blip r:embed="rId2"/>
        <a:stretch>
          <a:fillRect/>
        </a:stretch>
      </xdr:blipFill>
      <xdr:spPr>
        <a:xfrm>
          <a:off x="7867650" y="2486025"/>
          <a:ext cx="304800" cy="285750"/>
        </a:xfrm>
        <a:prstGeom prst="rect">
          <a:avLst/>
        </a:prstGeom>
        <a:noFill/>
        <a:ln w="9525" cmpd="sng">
          <a:noFill/>
        </a:ln>
      </xdr:spPr>
    </xdr:pic>
    <xdr:clientData/>
  </xdr:twoCellAnchor>
  <xdr:twoCellAnchor editAs="oneCell">
    <xdr:from>
      <xdr:col>8</xdr:col>
      <xdr:colOff>704850</xdr:colOff>
      <xdr:row>13</xdr:row>
      <xdr:rowOff>85725</xdr:rowOff>
    </xdr:from>
    <xdr:to>
      <xdr:col>9</xdr:col>
      <xdr:colOff>152400</xdr:colOff>
      <xdr:row>14</xdr:row>
      <xdr:rowOff>171450</xdr:rowOff>
    </xdr:to>
    <xdr:pic>
      <xdr:nvPicPr>
        <xdr:cNvPr id="29" name="Picture 29"/>
        <xdr:cNvPicPr preferRelativeResize="1">
          <a:picLocks noChangeAspect="1"/>
        </xdr:cNvPicPr>
      </xdr:nvPicPr>
      <xdr:blipFill>
        <a:blip r:embed="rId2"/>
        <a:stretch>
          <a:fillRect/>
        </a:stretch>
      </xdr:blipFill>
      <xdr:spPr>
        <a:xfrm>
          <a:off x="7867650" y="2686050"/>
          <a:ext cx="304800" cy="285750"/>
        </a:xfrm>
        <a:prstGeom prst="rect">
          <a:avLst/>
        </a:prstGeom>
        <a:noFill/>
        <a:ln w="9525" cmpd="sng">
          <a:noFill/>
        </a:ln>
      </xdr:spPr>
    </xdr:pic>
    <xdr:clientData/>
  </xdr:twoCellAnchor>
  <xdr:twoCellAnchor editAs="oneCell">
    <xdr:from>
      <xdr:col>8</xdr:col>
      <xdr:colOff>704850</xdr:colOff>
      <xdr:row>14</xdr:row>
      <xdr:rowOff>85725</xdr:rowOff>
    </xdr:from>
    <xdr:to>
      <xdr:col>9</xdr:col>
      <xdr:colOff>152400</xdr:colOff>
      <xdr:row>15</xdr:row>
      <xdr:rowOff>171450</xdr:rowOff>
    </xdr:to>
    <xdr:pic>
      <xdr:nvPicPr>
        <xdr:cNvPr id="30" name="Picture 30"/>
        <xdr:cNvPicPr preferRelativeResize="1">
          <a:picLocks noChangeAspect="1"/>
        </xdr:cNvPicPr>
      </xdr:nvPicPr>
      <xdr:blipFill>
        <a:blip r:embed="rId2"/>
        <a:stretch>
          <a:fillRect/>
        </a:stretch>
      </xdr:blipFill>
      <xdr:spPr>
        <a:xfrm>
          <a:off x="7867650" y="2886075"/>
          <a:ext cx="304800" cy="285750"/>
        </a:xfrm>
        <a:prstGeom prst="rect">
          <a:avLst/>
        </a:prstGeom>
        <a:noFill/>
        <a:ln w="9525" cmpd="sng">
          <a:noFill/>
        </a:ln>
      </xdr:spPr>
    </xdr:pic>
    <xdr:clientData/>
  </xdr:twoCellAnchor>
  <xdr:twoCellAnchor editAs="oneCell">
    <xdr:from>
      <xdr:col>8</xdr:col>
      <xdr:colOff>704850</xdr:colOff>
      <xdr:row>15</xdr:row>
      <xdr:rowOff>85725</xdr:rowOff>
    </xdr:from>
    <xdr:to>
      <xdr:col>9</xdr:col>
      <xdr:colOff>152400</xdr:colOff>
      <xdr:row>16</xdr:row>
      <xdr:rowOff>180975</xdr:rowOff>
    </xdr:to>
    <xdr:pic>
      <xdr:nvPicPr>
        <xdr:cNvPr id="31" name="Picture 31"/>
        <xdr:cNvPicPr preferRelativeResize="1">
          <a:picLocks noChangeAspect="1"/>
        </xdr:cNvPicPr>
      </xdr:nvPicPr>
      <xdr:blipFill>
        <a:blip r:embed="rId3"/>
        <a:stretch>
          <a:fillRect/>
        </a:stretch>
      </xdr:blipFill>
      <xdr:spPr>
        <a:xfrm>
          <a:off x="7867650" y="3086100"/>
          <a:ext cx="304800" cy="295275"/>
        </a:xfrm>
        <a:prstGeom prst="rect">
          <a:avLst/>
        </a:prstGeom>
        <a:noFill/>
        <a:ln w="9525" cmpd="sng">
          <a:noFill/>
        </a:ln>
      </xdr:spPr>
    </xdr:pic>
    <xdr:clientData/>
  </xdr:twoCellAnchor>
  <xdr:twoCellAnchor editAs="oneCell">
    <xdr:from>
      <xdr:col>8</xdr:col>
      <xdr:colOff>704850</xdr:colOff>
      <xdr:row>16</xdr:row>
      <xdr:rowOff>133350</xdr:rowOff>
    </xdr:from>
    <xdr:to>
      <xdr:col>9</xdr:col>
      <xdr:colOff>152400</xdr:colOff>
      <xdr:row>18</xdr:row>
      <xdr:rowOff>19050</xdr:rowOff>
    </xdr:to>
    <xdr:pic>
      <xdr:nvPicPr>
        <xdr:cNvPr id="32" name="Picture 32"/>
        <xdr:cNvPicPr preferRelativeResize="1">
          <a:picLocks noChangeAspect="1"/>
        </xdr:cNvPicPr>
      </xdr:nvPicPr>
      <xdr:blipFill>
        <a:blip r:embed="rId2"/>
        <a:stretch>
          <a:fillRect/>
        </a:stretch>
      </xdr:blipFill>
      <xdr:spPr>
        <a:xfrm>
          <a:off x="7867650" y="3333750"/>
          <a:ext cx="304800" cy="285750"/>
        </a:xfrm>
        <a:prstGeom prst="rect">
          <a:avLst/>
        </a:prstGeom>
        <a:noFill/>
        <a:ln w="9525" cmpd="sng">
          <a:noFill/>
        </a:ln>
      </xdr:spPr>
    </xdr:pic>
    <xdr:clientData/>
  </xdr:twoCellAnchor>
  <xdr:twoCellAnchor editAs="oneCell">
    <xdr:from>
      <xdr:col>8</xdr:col>
      <xdr:colOff>704850</xdr:colOff>
      <xdr:row>18</xdr:row>
      <xdr:rowOff>19050</xdr:rowOff>
    </xdr:from>
    <xdr:to>
      <xdr:col>9</xdr:col>
      <xdr:colOff>152400</xdr:colOff>
      <xdr:row>19</xdr:row>
      <xdr:rowOff>114300</xdr:rowOff>
    </xdr:to>
    <xdr:pic>
      <xdr:nvPicPr>
        <xdr:cNvPr id="33" name="Picture 33"/>
        <xdr:cNvPicPr preferRelativeResize="1">
          <a:picLocks noChangeAspect="1"/>
        </xdr:cNvPicPr>
      </xdr:nvPicPr>
      <xdr:blipFill>
        <a:blip r:embed="rId2"/>
        <a:stretch>
          <a:fillRect/>
        </a:stretch>
      </xdr:blipFill>
      <xdr:spPr>
        <a:xfrm>
          <a:off x="7867650" y="3619500"/>
          <a:ext cx="304800" cy="285750"/>
        </a:xfrm>
        <a:prstGeom prst="rect">
          <a:avLst/>
        </a:prstGeom>
        <a:noFill/>
        <a:ln w="9525" cmpd="sng">
          <a:noFill/>
        </a:ln>
      </xdr:spPr>
    </xdr:pic>
    <xdr:clientData/>
  </xdr:twoCellAnchor>
  <xdr:twoCellAnchor editAs="oneCell">
    <xdr:from>
      <xdr:col>8</xdr:col>
      <xdr:colOff>704850</xdr:colOff>
      <xdr:row>19</xdr:row>
      <xdr:rowOff>38100</xdr:rowOff>
    </xdr:from>
    <xdr:to>
      <xdr:col>9</xdr:col>
      <xdr:colOff>152400</xdr:colOff>
      <xdr:row>20</xdr:row>
      <xdr:rowOff>171450</xdr:rowOff>
    </xdr:to>
    <xdr:pic>
      <xdr:nvPicPr>
        <xdr:cNvPr id="34" name="Picture 34"/>
        <xdr:cNvPicPr preferRelativeResize="1">
          <a:picLocks noChangeAspect="1"/>
        </xdr:cNvPicPr>
      </xdr:nvPicPr>
      <xdr:blipFill>
        <a:blip r:embed="rId4"/>
        <a:stretch>
          <a:fillRect/>
        </a:stretch>
      </xdr:blipFill>
      <xdr:spPr>
        <a:xfrm>
          <a:off x="7867650" y="3829050"/>
          <a:ext cx="304800" cy="323850"/>
        </a:xfrm>
        <a:prstGeom prst="rect">
          <a:avLst/>
        </a:prstGeom>
        <a:noFill/>
        <a:ln w="9525" cmpd="sng">
          <a:noFill/>
        </a:ln>
      </xdr:spPr>
    </xdr:pic>
    <xdr:clientData/>
  </xdr:twoCellAnchor>
  <xdr:twoCellAnchor editAs="oneCell">
    <xdr:from>
      <xdr:col>15</xdr:col>
      <xdr:colOff>771525</xdr:colOff>
      <xdr:row>1</xdr:row>
      <xdr:rowOff>0</xdr:rowOff>
    </xdr:from>
    <xdr:to>
      <xdr:col>16</xdr:col>
      <xdr:colOff>238125</xdr:colOff>
      <xdr:row>2</xdr:row>
      <xdr:rowOff>38100</xdr:rowOff>
    </xdr:to>
    <xdr:pic>
      <xdr:nvPicPr>
        <xdr:cNvPr id="35" name="Picture 35"/>
        <xdr:cNvPicPr preferRelativeResize="1">
          <a:picLocks noChangeAspect="1"/>
        </xdr:cNvPicPr>
      </xdr:nvPicPr>
      <xdr:blipFill>
        <a:blip r:embed="rId1"/>
        <a:stretch>
          <a:fillRect/>
        </a:stretch>
      </xdr:blipFill>
      <xdr:spPr>
        <a:xfrm>
          <a:off x="13992225" y="200025"/>
          <a:ext cx="257175" cy="238125"/>
        </a:xfrm>
        <a:prstGeom prst="rect">
          <a:avLst/>
        </a:prstGeom>
        <a:noFill/>
        <a:ln w="9525" cmpd="sng">
          <a:noFill/>
        </a:ln>
      </xdr:spPr>
    </xdr:pic>
    <xdr:clientData/>
  </xdr:twoCellAnchor>
  <xdr:twoCellAnchor editAs="oneCell">
    <xdr:from>
      <xdr:col>15</xdr:col>
      <xdr:colOff>771525</xdr:colOff>
      <xdr:row>2</xdr:row>
      <xdr:rowOff>0</xdr:rowOff>
    </xdr:from>
    <xdr:to>
      <xdr:col>16</xdr:col>
      <xdr:colOff>238125</xdr:colOff>
      <xdr:row>3</xdr:row>
      <xdr:rowOff>38100</xdr:rowOff>
    </xdr:to>
    <xdr:pic>
      <xdr:nvPicPr>
        <xdr:cNvPr id="36" name="Picture 36"/>
        <xdr:cNvPicPr preferRelativeResize="1">
          <a:picLocks noChangeAspect="1"/>
        </xdr:cNvPicPr>
      </xdr:nvPicPr>
      <xdr:blipFill>
        <a:blip r:embed="rId1"/>
        <a:stretch>
          <a:fillRect/>
        </a:stretch>
      </xdr:blipFill>
      <xdr:spPr>
        <a:xfrm>
          <a:off x="13992225" y="400050"/>
          <a:ext cx="257175" cy="238125"/>
        </a:xfrm>
        <a:prstGeom prst="rect">
          <a:avLst/>
        </a:prstGeom>
        <a:noFill/>
        <a:ln w="9525" cmpd="sng">
          <a:noFill/>
        </a:ln>
      </xdr:spPr>
    </xdr:pic>
    <xdr:clientData/>
  </xdr:twoCellAnchor>
  <xdr:twoCellAnchor editAs="oneCell">
    <xdr:from>
      <xdr:col>15</xdr:col>
      <xdr:colOff>771525</xdr:colOff>
      <xdr:row>3</xdr:row>
      <xdr:rowOff>0</xdr:rowOff>
    </xdr:from>
    <xdr:to>
      <xdr:col>16</xdr:col>
      <xdr:colOff>238125</xdr:colOff>
      <xdr:row>4</xdr:row>
      <xdr:rowOff>38100</xdr:rowOff>
    </xdr:to>
    <xdr:pic>
      <xdr:nvPicPr>
        <xdr:cNvPr id="37" name="Picture 37"/>
        <xdr:cNvPicPr preferRelativeResize="1">
          <a:picLocks noChangeAspect="1"/>
        </xdr:cNvPicPr>
      </xdr:nvPicPr>
      <xdr:blipFill>
        <a:blip r:embed="rId1"/>
        <a:stretch>
          <a:fillRect/>
        </a:stretch>
      </xdr:blipFill>
      <xdr:spPr>
        <a:xfrm>
          <a:off x="13992225" y="600075"/>
          <a:ext cx="257175" cy="238125"/>
        </a:xfrm>
        <a:prstGeom prst="rect">
          <a:avLst/>
        </a:prstGeom>
        <a:noFill/>
        <a:ln w="9525" cmpd="sng">
          <a:noFill/>
        </a:ln>
      </xdr:spPr>
    </xdr:pic>
    <xdr:clientData/>
  </xdr:twoCellAnchor>
  <xdr:twoCellAnchor editAs="oneCell">
    <xdr:from>
      <xdr:col>15</xdr:col>
      <xdr:colOff>771525</xdr:colOff>
      <xdr:row>3</xdr:row>
      <xdr:rowOff>190500</xdr:rowOff>
    </xdr:from>
    <xdr:to>
      <xdr:col>16</xdr:col>
      <xdr:colOff>238125</xdr:colOff>
      <xdr:row>5</xdr:row>
      <xdr:rowOff>28575</xdr:rowOff>
    </xdr:to>
    <xdr:pic>
      <xdr:nvPicPr>
        <xdr:cNvPr id="38" name="Picture 38"/>
        <xdr:cNvPicPr preferRelativeResize="1">
          <a:picLocks noChangeAspect="1"/>
        </xdr:cNvPicPr>
      </xdr:nvPicPr>
      <xdr:blipFill>
        <a:blip r:embed="rId1"/>
        <a:stretch>
          <a:fillRect/>
        </a:stretch>
      </xdr:blipFill>
      <xdr:spPr>
        <a:xfrm>
          <a:off x="13992225" y="790575"/>
          <a:ext cx="257175" cy="238125"/>
        </a:xfrm>
        <a:prstGeom prst="rect">
          <a:avLst/>
        </a:prstGeom>
        <a:noFill/>
        <a:ln w="9525" cmpd="sng">
          <a:noFill/>
        </a:ln>
      </xdr:spPr>
    </xdr:pic>
    <xdr:clientData/>
  </xdr:twoCellAnchor>
  <xdr:twoCellAnchor editAs="oneCell">
    <xdr:from>
      <xdr:col>15</xdr:col>
      <xdr:colOff>771525</xdr:colOff>
      <xdr:row>5</xdr:row>
      <xdr:rowOff>142875</xdr:rowOff>
    </xdr:from>
    <xdr:to>
      <xdr:col>16</xdr:col>
      <xdr:colOff>276225</xdr:colOff>
      <xdr:row>7</xdr:row>
      <xdr:rowOff>28575</xdr:rowOff>
    </xdr:to>
    <xdr:pic>
      <xdr:nvPicPr>
        <xdr:cNvPr id="39" name="Picture 39"/>
        <xdr:cNvPicPr preferRelativeResize="1">
          <a:picLocks noChangeAspect="1"/>
        </xdr:cNvPicPr>
      </xdr:nvPicPr>
      <xdr:blipFill>
        <a:blip r:embed="rId5"/>
        <a:stretch>
          <a:fillRect/>
        </a:stretch>
      </xdr:blipFill>
      <xdr:spPr>
        <a:xfrm>
          <a:off x="13992225" y="1143000"/>
          <a:ext cx="295275" cy="285750"/>
        </a:xfrm>
        <a:prstGeom prst="rect">
          <a:avLst/>
        </a:prstGeom>
        <a:noFill/>
        <a:ln w="9525" cmpd="sng">
          <a:noFill/>
        </a:ln>
      </xdr:spPr>
    </xdr:pic>
    <xdr:clientData/>
  </xdr:twoCellAnchor>
  <xdr:twoCellAnchor editAs="oneCell">
    <xdr:from>
      <xdr:col>15</xdr:col>
      <xdr:colOff>771525</xdr:colOff>
      <xdr:row>6</xdr:row>
      <xdr:rowOff>142875</xdr:rowOff>
    </xdr:from>
    <xdr:to>
      <xdr:col>16</xdr:col>
      <xdr:colOff>276225</xdr:colOff>
      <xdr:row>8</xdr:row>
      <xdr:rowOff>28575</xdr:rowOff>
    </xdr:to>
    <xdr:pic>
      <xdr:nvPicPr>
        <xdr:cNvPr id="40" name="Picture 40"/>
        <xdr:cNvPicPr preferRelativeResize="1">
          <a:picLocks noChangeAspect="1"/>
        </xdr:cNvPicPr>
      </xdr:nvPicPr>
      <xdr:blipFill>
        <a:blip r:embed="rId5"/>
        <a:stretch>
          <a:fillRect/>
        </a:stretch>
      </xdr:blipFill>
      <xdr:spPr>
        <a:xfrm>
          <a:off x="13992225" y="1343025"/>
          <a:ext cx="295275" cy="285750"/>
        </a:xfrm>
        <a:prstGeom prst="rect">
          <a:avLst/>
        </a:prstGeom>
        <a:noFill/>
        <a:ln w="9525" cmpd="sng">
          <a:noFill/>
        </a:ln>
      </xdr:spPr>
    </xdr:pic>
    <xdr:clientData/>
  </xdr:twoCellAnchor>
  <xdr:twoCellAnchor editAs="oneCell">
    <xdr:from>
      <xdr:col>15</xdr:col>
      <xdr:colOff>771525</xdr:colOff>
      <xdr:row>7</xdr:row>
      <xdr:rowOff>142875</xdr:rowOff>
    </xdr:from>
    <xdr:to>
      <xdr:col>16</xdr:col>
      <xdr:colOff>276225</xdr:colOff>
      <xdr:row>9</xdr:row>
      <xdr:rowOff>28575</xdr:rowOff>
    </xdr:to>
    <xdr:pic>
      <xdr:nvPicPr>
        <xdr:cNvPr id="41" name="Picture 41"/>
        <xdr:cNvPicPr preferRelativeResize="1">
          <a:picLocks noChangeAspect="1"/>
        </xdr:cNvPicPr>
      </xdr:nvPicPr>
      <xdr:blipFill>
        <a:blip r:embed="rId5"/>
        <a:stretch>
          <a:fillRect/>
        </a:stretch>
      </xdr:blipFill>
      <xdr:spPr>
        <a:xfrm>
          <a:off x="13992225" y="1543050"/>
          <a:ext cx="295275" cy="285750"/>
        </a:xfrm>
        <a:prstGeom prst="rect">
          <a:avLst/>
        </a:prstGeom>
        <a:noFill/>
        <a:ln w="9525" cmpd="sng">
          <a:noFill/>
        </a:ln>
      </xdr:spPr>
    </xdr:pic>
    <xdr:clientData/>
  </xdr:twoCellAnchor>
  <xdr:twoCellAnchor editAs="oneCell">
    <xdr:from>
      <xdr:col>15</xdr:col>
      <xdr:colOff>771525</xdr:colOff>
      <xdr:row>8</xdr:row>
      <xdr:rowOff>142875</xdr:rowOff>
    </xdr:from>
    <xdr:to>
      <xdr:col>16</xdr:col>
      <xdr:colOff>276225</xdr:colOff>
      <xdr:row>10</xdr:row>
      <xdr:rowOff>38100</xdr:rowOff>
    </xdr:to>
    <xdr:pic>
      <xdr:nvPicPr>
        <xdr:cNvPr id="42" name="Picture 42"/>
        <xdr:cNvPicPr preferRelativeResize="1">
          <a:picLocks noChangeAspect="1"/>
        </xdr:cNvPicPr>
      </xdr:nvPicPr>
      <xdr:blipFill>
        <a:blip r:embed="rId6"/>
        <a:stretch>
          <a:fillRect/>
        </a:stretch>
      </xdr:blipFill>
      <xdr:spPr>
        <a:xfrm>
          <a:off x="13992225" y="1743075"/>
          <a:ext cx="295275" cy="295275"/>
        </a:xfrm>
        <a:prstGeom prst="rect">
          <a:avLst/>
        </a:prstGeom>
        <a:noFill/>
        <a:ln w="9525" cmpd="sng">
          <a:noFill/>
        </a:ln>
      </xdr:spPr>
    </xdr:pic>
    <xdr:clientData/>
  </xdr:twoCellAnchor>
  <xdr:twoCellAnchor editAs="oneCell">
    <xdr:from>
      <xdr:col>15</xdr:col>
      <xdr:colOff>771525</xdr:colOff>
      <xdr:row>9</xdr:row>
      <xdr:rowOff>142875</xdr:rowOff>
    </xdr:from>
    <xdr:to>
      <xdr:col>16</xdr:col>
      <xdr:colOff>276225</xdr:colOff>
      <xdr:row>11</xdr:row>
      <xdr:rowOff>38100</xdr:rowOff>
    </xdr:to>
    <xdr:pic>
      <xdr:nvPicPr>
        <xdr:cNvPr id="43" name="Picture 43"/>
        <xdr:cNvPicPr preferRelativeResize="1">
          <a:picLocks noChangeAspect="1"/>
        </xdr:cNvPicPr>
      </xdr:nvPicPr>
      <xdr:blipFill>
        <a:blip r:embed="rId6"/>
        <a:stretch>
          <a:fillRect/>
        </a:stretch>
      </xdr:blipFill>
      <xdr:spPr>
        <a:xfrm>
          <a:off x="13992225" y="1943100"/>
          <a:ext cx="295275" cy="295275"/>
        </a:xfrm>
        <a:prstGeom prst="rect">
          <a:avLst/>
        </a:prstGeom>
        <a:noFill/>
        <a:ln w="9525" cmpd="sng">
          <a:noFill/>
        </a:ln>
      </xdr:spPr>
    </xdr:pic>
    <xdr:clientData/>
  </xdr:twoCellAnchor>
  <xdr:twoCellAnchor editAs="oneCell">
    <xdr:from>
      <xdr:col>15</xdr:col>
      <xdr:colOff>771525</xdr:colOff>
      <xdr:row>11</xdr:row>
      <xdr:rowOff>76200</xdr:rowOff>
    </xdr:from>
    <xdr:to>
      <xdr:col>16</xdr:col>
      <xdr:colOff>276225</xdr:colOff>
      <xdr:row>12</xdr:row>
      <xdr:rowOff>161925</xdr:rowOff>
    </xdr:to>
    <xdr:pic>
      <xdr:nvPicPr>
        <xdr:cNvPr id="44" name="Picture 44"/>
        <xdr:cNvPicPr preferRelativeResize="1">
          <a:picLocks noChangeAspect="1"/>
        </xdr:cNvPicPr>
      </xdr:nvPicPr>
      <xdr:blipFill>
        <a:blip r:embed="rId5"/>
        <a:stretch>
          <a:fillRect/>
        </a:stretch>
      </xdr:blipFill>
      <xdr:spPr>
        <a:xfrm>
          <a:off x="13992225" y="2276475"/>
          <a:ext cx="295275" cy="285750"/>
        </a:xfrm>
        <a:prstGeom prst="rect">
          <a:avLst/>
        </a:prstGeom>
        <a:noFill/>
        <a:ln w="9525" cmpd="sng">
          <a:noFill/>
        </a:ln>
      </xdr:spPr>
    </xdr:pic>
    <xdr:clientData/>
  </xdr:twoCellAnchor>
  <xdr:twoCellAnchor editAs="oneCell">
    <xdr:from>
      <xdr:col>15</xdr:col>
      <xdr:colOff>771525</xdr:colOff>
      <xdr:row>12</xdr:row>
      <xdr:rowOff>85725</xdr:rowOff>
    </xdr:from>
    <xdr:to>
      <xdr:col>16</xdr:col>
      <xdr:colOff>276225</xdr:colOff>
      <xdr:row>13</xdr:row>
      <xdr:rowOff>171450</xdr:rowOff>
    </xdr:to>
    <xdr:pic>
      <xdr:nvPicPr>
        <xdr:cNvPr id="45" name="Picture 45"/>
        <xdr:cNvPicPr preferRelativeResize="1">
          <a:picLocks noChangeAspect="1"/>
        </xdr:cNvPicPr>
      </xdr:nvPicPr>
      <xdr:blipFill>
        <a:blip r:embed="rId5"/>
        <a:stretch>
          <a:fillRect/>
        </a:stretch>
      </xdr:blipFill>
      <xdr:spPr>
        <a:xfrm>
          <a:off x="13992225" y="2486025"/>
          <a:ext cx="295275" cy="285750"/>
        </a:xfrm>
        <a:prstGeom prst="rect">
          <a:avLst/>
        </a:prstGeom>
        <a:noFill/>
        <a:ln w="9525" cmpd="sng">
          <a:noFill/>
        </a:ln>
      </xdr:spPr>
    </xdr:pic>
    <xdr:clientData/>
  </xdr:twoCellAnchor>
  <xdr:twoCellAnchor editAs="oneCell">
    <xdr:from>
      <xdr:col>15</xdr:col>
      <xdr:colOff>771525</xdr:colOff>
      <xdr:row>13</xdr:row>
      <xdr:rowOff>85725</xdr:rowOff>
    </xdr:from>
    <xdr:to>
      <xdr:col>16</xdr:col>
      <xdr:colOff>276225</xdr:colOff>
      <xdr:row>14</xdr:row>
      <xdr:rowOff>171450</xdr:rowOff>
    </xdr:to>
    <xdr:pic>
      <xdr:nvPicPr>
        <xdr:cNvPr id="46" name="Picture 46"/>
        <xdr:cNvPicPr preferRelativeResize="1">
          <a:picLocks noChangeAspect="1"/>
        </xdr:cNvPicPr>
      </xdr:nvPicPr>
      <xdr:blipFill>
        <a:blip r:embed="rId5"/>
        <a:stretch>
          <a:fillRect/>
        </a:stretch>
      </xdr:blipFill>
      <xdr:spPr>
        <a:xfrm>
          <a:off x="13992225" y="2686050"/>
          <a:ext cx="295275" cy="285750"/>
        </a:xfrm>
        <a:prstGeom prst="rect">
          <a:avLst/>
        </a:prstGeom>
        <a:noFill/>
        <a:ln w="9525" cmpd="sng">
          <a:noFill/>
        </a:ln>
      </xdr:spPr>
    </xdr:pic>
    <xdr:clientData/>
  </xdr:twoCellAnchor>
  <xdr:twoCellAnchor editAs="oneCell">
    <xdr:from>
      <xdr:col>15</xdr:col>
      <xdr:colOff>771525</xdr:colOff>
      <xdr:row>14</xdr:row>
      <xdr:rowOff>85725</xdr:rowOff>
    </xdr:from>
    <xdr:to>
      <xdr:col>16</xdr:col>
      <xdr:colOff>276225</xdr:colOff>
      <xdr:row>15</xdr:row>
      <xdr:rowOff>171450</xdr:rowOff>
    </xdr:to>
    <xdr:pic>
      <xdr:nvPicPr>
        <xdr:cNvPr id="47" name="Picture 47"/>
        <xdr:cNvPicPr preferRelativeResize="1">
          <a:picLocks noChangeAspect="1"/>
        </xdr:cNvPicPr>
      </xdr:nvPicPr>
      <xdr:blipFill>
        <a:blip r:embed="rId5"/>
        <a:stretch>
          <a:fillRect/>
        </a:stretch>
      </xdr:blipFill>
      <xdr:spPr>
        <a:xfrm>
          <a:off x="13992225" y="2886075"/>
          <a:ext cx="295275" cy="285750"/>
        </a:xfrm>
        <a:prstGeom prst="rect">
          <a:avLst/>
        </a:prstGeom>
        <a:noFill/>
        <a:ln w="9525" cmpd="sng">
          <a:noFill/>
        </a:ln>
      </xdr:spPr>
    </xdr:pic>
    <xdr:clientData/>
  </xdr:twoCellAnchor>
  <xdr:twoCellAnchor editAs="oneCell">
    <xdr:from>
      <xdr:col>15</xdr:col>
      <xdr:colOff>771525</xdr:colOff>
      <xdr:row>15</xdr:row>
      <xdr:rowOff>85725</xdr:rowOff>
    </xdr:from>
    <xdr:to>
      <xdr:col>16</xdr:col>
      <xdr:colOff>276225</xdr:colOff>
      <xdr:row>16</xdr:row>
      <xdr:rowOff>180975</xdr:rowOff>
    </xdr:to>
    <xdr:pic>
      <xdr:nvPicPr>
        <xdr:cNvPr id="48" name="Picture 48"/>
        <xdr:cNvPicPr preferRelativeResize="1">
          <a:picLocks noChangeAspect="1"/>
        </xdr:cNvPicPr>
      </xdr:nvPicPr>
      <xdr:blipFill>
        <a:blip r:embed="rId6"/>
        <a:stretch>
          <a:fillRect/>
        </a:stretch>
      </xdr:blipFill>
      <xdr:spPr>
        <a:xfrm>
          <a:off x="13992225" y="3086100"/>
          <a:ext cx="295275" cy="295275"/>
        </a:xfrm>
        <a:prstGeom prst="rect">
          <a:avLst/>
        </a:prstGeom>
        <a:noFill/>
        <a:ln w="9525" cmpd="sng">
          <a:noFill/>
        </a:ln>
      </xdr:spPr>
    </xdr:pic>
    <xdr:clientData/>
  </xdr:twoCellAnchor>
  <xdr:twoCellAnchor editAs="oneCell">
    <xdr:from>
      <xdr:col>15</xdr:col>
      <xdr:colOff>771525</xdr:colOff>
      <xdr:row>16</xdr:row>
      <xdr:rowOff>133350</xdr:rowOff>
    </xdr:from>
    <xdr:to>
      <xdr:col>16</xdr:col>
      <xdr:colOff>276225</xdr:colOff>
      <xdr:row>18</xdr:row>
      <xdr:rowOff>19050</xdr:rowOff>
    </xdr:to>
    <xdr:pic>
      <xdr:nvPicPr>
        <xdr:cNvPr id="49" name="Picture 49"/>
        <xdr:cNvPicPr preferRelativeResize="1">
          <a:picLocks noChangeAspect="1"/>
        </xdr:cNvPicPr>
      </xdr:nvPicPr>
      <xdr:blipFill>
        <a:blip r:embed="rId5"/>
        <a:stretch>
          <a:fillRect/>
        </a:stretch>
      </xdr:blipFill>
      <xdr:spPr>
        <a:xfrm>
          <a:off x="13992225" y="3333750"/>
          <a:ext cx="295275" cy="285750"/>
        </a:xfrm>
        <a:prstGeom prst="rect">
          <a:avLst/>
        </a:prstGeom>
        <a:noFill/>
        <a:ln w="9525" cmpd="sng">
          <a:noFill/>
        </a:ln>
      </xdr:spPr>
    </xdr:pic>
    <xdr:clientData/>
  </xdr:twoCellAnchor>
  <xdr:twoCellAnchor editAs="oneCell">
    <xdr:from>
      <xdr:col>15</xdr:col>
      <xdr:colOff>771525</xdr:colOff>
      <xdr:row>18</xdr:row>
      <xdr:rowOff>19050</xdr:rowOff>
    </xdr:from>
    <xdr:to>
      <xdr:col>16</xdr:col>
      <xdr:colOff>276225</xdr:colOff>
      <xdr:row>19</xdr:row>
      <xdr:rowOff>114300</xdr:rowOff>
    </xdr:to>
    <xdr:pic>
      <xdr:nvPicPr>
        <xdr:cNvPr id="50" name="Picture 50"/>
        <xdr:cNvPicPr preferRelativeResize="1">
          <a:picLocks noChangeAspect="1"/>
        </xdr:cNvPicPr>
      </xdr:nvPicPr>
      <xdr:blipFill>
        <a:blip r:embed="rId5"/>
        <a:stretch>
          <a:fillRect/>
        </a:stretch>
      </xdr:blipFill>
      <xdr:spPr>
        <a:xfrm>
          <a:off x="13992225" y="3619500"/>
          <a:ext cx="295275" cy="285750"/>
        </a:xfrm>
        <a:prstGeom prst="rect">
          <a:avLst/>
        </a:prstGeom>
        <a:noFill/>
        <a:ln w="9525" cmpd="sng">
          <a:noFill/>
        </a:ln>
      </xdr:spPr>
    </xdr:pic>
    <xdr:clientData/>
  </xdr:twoCellAnchor>
  <xdr:twoCellAnchor editAs="oneCell">
    <xdr:from>
      <xdr:col>15</xdr:col>
      <xdr:colOff>771525</xdr:colOff>
      <xdr:row>19</xdr:row>
      <xdr:rowOff>38100</xdr:rowOff>
    </xdr:from>
    <xdr:to>
      <xdr:col>16</xdr:col>
      <xdr:colOff>276225</xdr:colOff>
      <xdr:row>20</xdr:row>
      <xdr:rowOff>171450</xdr:rowOff>
    </xdr:to>
    <xdr:pic>
      <xdr:nvPicPr>
        <xdr:cNvPr id="51" name="Picture 51"/>
        <xdr:cNvPicPr preferRelativeResize="1">
          <a:picLocks noChangeAspect="1"/>
        </xdr:cNvPicPr>
      </xdr:nvPicPr>
      <xdr:blipFill>
        <a:blip r:embed="rId7"/>
        <a:stretch>
          <a:fillRect/>
        </a:stretch>
      </xdr:blipFill>
      <xdr:spPr>
        <a:xfrm>
          <a:off x="13992225" y="3829050"/>
          <a:ext cx="2952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38</xdr:row>
      <xdr:rowOff>114300</xdr:rowOff>
    </xdr:from>
    <xdr:to>
      <xdr:col>6</xdr:col>
      <xdr:colOff>1143000</xdr:colOff>
      <xdr:row>38</xdr:row>
      <xdr:rowOff>114300</xdr:rowOff>
    </xdr:to>
    <xdr:sp>
      <xdr:nvSpPr>
        <xdr:cNvPr id="1" name="Conector de seta reta 2"/>
        <xdr:cNvSpPr>
          <a:spLocks/>
        </xdr:cNvSpPr>
      </xdr:nvSpPr>
      <xdr:spPr>
        <a:xfrm>
          <a:off x="5486400" y="8705850"/>
          <a:ext cx="3990975" cy="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476250</xdr:colOff>
      <xdr:row>47</xdr:row>
      <xdr:rowOff>95250</xdr:rowOff>
    </xdr:from>
    <xdr:to>
      <xdr:col>7</xdr:col>
      <xdr:colOff>95250</xdr:colOff>
      <xdr:row>47</xdr:row>
      <xdr:rowOff>95250</xdr:rowOff>
    </xdr:to>
    <xdr:sp>
      <xdr:nvSpPr>
        <xdr:cNvPr id="2" name="Conector de seta reta 4"/>
        <xdr:cNvSpPr>
          <a:spLocks/>
        </xdr:cNvSpPr>
      </xdr:nvSpPr>
      <xdr:spPr>
        <a:xfrm>
          <a:off x="5343525" y="10372725"/>
          <a:ext cx="4838700" cy="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209550</xdr:colOff>
      <xdr:row>94</xdr:row>
      <xdr:rowOff>95250</xdr:rowOff>
    </xdr:from>
    <xdr:to>
      <xdr:col>7</xdr:col>
      <xdr:colOff>323850</xdr:colOff>
      <xdr:row>94</xdr:row>
      <xdr:rowOff>95250</xdr:rowOff>
    </xdr:to>
    <xdr:sp>
      <xdr:nvSpPr>
        <xdr:cNvPr id="3" name="Conector de seta reta 5"/>
        <xdr:cNvSpPr>
          <a:spLocks/>
        </xdr:cNvSpPr>
      </xdr:nvSpPr>
      <xdr:spPr>
        <a:xfrm>
          <a:off x="5076825" y="20593050"/>
          <a:ext cx="5334000" cy="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333375</xdr:colOff>
      <xdr:row>74</xdr:row>
      <xdr:rowOff>57150</xdr:rowOff>
    </xdr:from>
    <xdr:to>
      <xdr:col>7</xdr:col>
      <xdr:colOff>971550</xdr:colOff>
      <xdr:row>74</xdr:row>
      <xdr:rowOff>247650</xdr:rowOff>
    </xdr:to>
    <xdr:pic>
      <xdr:nvPicPr>
        <xdr:cNvPr id="4" name="Imagem 6"/>
        <xdr:cNvPicPr preferRelativeResize="1">
          <a:picLocks noChangeAspect="1"/>
        </xdr:cNvPicPr>
      </xdr:nvPicPr>
      <xdr:blipFill>
        <a:blip r:embed="rId1"/>
        <a:stretch>
          <a:fillRect/>
        </a:stretch>
      </xdr:blipFill>
      <xdr:spPr>
        <a:xfrm>
          <a:off x="10420350" y="16621125"/>
          <a:ext cx="638175" cy="190500"/>
        </a:xfrm>
        <a:prstGeom prst="rect">
          <a:avLst/>
        </a:prstGeom>
        <a:noFill/>
        <a:ln w="9525" cmpd="sng">
          <a:noFill/>
        </a:ln>
      </xdr:spPr>
    </xdr:pic>
    <xdr:clientData/>
  </xdr:twoCellAnchor>
  <xdr:twoCellAnchor>
    <xdr:from>
      <xdr:col>2</xdr:col>
      <xdr:colOff>514350</xdr:colOff>
      <xdr:row>70</xdr:row>
      <xdr:rowOff>104775</xdr:rowOff>
    </xdr:from>
    <xdr:to>
      <xdr:col>3</xdr:col>
      <xdr:colOff>514350</xdr:colOff>
      <xdr:row>70</xdr:row>
      <xdr:rowOff>114300</xdr:rowOff>
    </xdr:to>
    <xdr:sp>
      <xdr:nvSpPr>
        <xdr:cNvPr id="5" name="Conector de seta reta 7"/>
        <xdr:cNvSpPr>
          <a:spLocks/>
        </xdr:cNvSpPr>
      </xdr:nvSpPr>
      <xdr:spPr>
        <a:xfrm flipV="1">
          <a:off x="3162300" y="15773400"/>
          <a:ext cx="2219325" cy="95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70</xdr:row>
      <xdr:rowOff>85725</xdr:rowOff>
    </xdr:from>
    <xdr:to>
      <xdr:col>7</xdr:col>
      <xdr:colOff>866775</xdr:colOff>
      <xdr:row>70</xdr:row>
      <xdr:rowOff>95250</xdr:rowOff>
    </xdr:to>
    <xdr:sp>
      <xdr:nvSpPr>
        <xdr:cNvPr id="6" name="Conector de seta reta 8"/>
        <xdr:cNvSpPr>
          <a:spLocks/>
        </xdr:cNvSpPr>
      </xdr:nvSpPr>
      <xdr:spPr>
        <a:xfrm>
          <a:off x="5991225" y="15754350"/>
          <a:ext cx="4962525" cy="95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xdr:colOff>
      <xdr:row>77</xdr:row>
      <xdr:rowOff>85725</xdr:rowOff>
    </xdr:from>
    <xdr:to>
      <xdr:col>7</xdr:col>
      <xdr:colOff>628650</xdr:colOff>
      <xdr:row>77</xdr:row>
      <xdr:rowOff>104775</xdr:rowOff>
    </xdr:to>
    <xdr:sp>
      <xdr:nvSpPr>
        <xdr:cNvPr id="7" name="Conector de seta reta 11"/>
        <xdr:cNvSpPr>
          <a:spLocks/>
        </xdr:cNvSpPr>
      </xdr:nvSpPr>
      <xdr:spPr>
        <a:xfrm>
          <a:off x="2809875" y="17325975"/>
          <a:ext cx="7905750" cy="190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1400175</xdr:colOff>
      <xdr:row>85</xdr:row>
      <xdr:rowOff>95250</xdr:rowOff>
    </xdr:from>
    <xdr:to>
      <xdr:col>6</xdr:col>
      <xdr:colOff>1704975</xdr:colOff>
      <xdr:row>85</xdr:row>
      <xdr:rowOff>104775</xdr:rowOff>
    </xdr:to>
    <xdr:sp>
      <xdr:nvSpPr>
        <xdr:cNvPr id="8" name="Conector de seta reta 13"/>
        <xdr:cNvSpPr>
          <a:spLocks/>
        </xdr:cNvSpPr>
      </xdr:nvSpPr>
      <xdr:spPr>
        <a:xfrm>
          <a:off x="8248650" y="18964275"/>
          <a:ext cx="1790700" cy="95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97</xdr:row>
      <xdr:rowOff>76200</xdr:rowOff>
    </xdr:from>
    <xdr:to>
      <xdr:col>7</xdr:col>
      <xdr:colOff>885825</xdr:colOff>
      <xdr:row>97</xdr:row>
      <xdr:rowOff>76200</xdr:rowOff>
    </xdr:to>
    <xdr:sp>
      <xdr:nvSpPr>
        <xdr:cNvPr id="9" name="Conector de seta reta 15"/>
        <xdr:cNvSpPr>
          <a:spLocks/>
        </xdr:cNvSpPr>
      </xdr:nvSpPr>
      <xdr:spPr>
        <a:xfrm>
          <a:off x="6905625" y="21145500"/>
          <a:ext cx="4067175" cy="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mailto:licitacao3rcg@gmail.com" TargetMode="External" /><Relationship Id="rId2" Type="http://schemas.openxmlformats.org/officeDocument/2006/relationships/hyperlink" Target="mailto:licitacao@3gaaae.eb.mil.br" TargetMode="Externa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view="pageBreakPreview" zoomScaleNormal="90" zoomScaleSheetLayoutView="100" zoomScalePageLayoutView="0" workbookViewId="0" topLeftCell="A1">
      <selection activeCell="I8" sqref="I8"/>
    </sheetView>
  </sheetViews>
  <sheetFormatPr defaultColWidth="9.140625" defaultRowHeight="15"/>
  <cols>
    <col min="1" max="1" width="9.140625" style="49" customWidth="1"/>
    <col min="2" max="2" width="36.8515625" style="49" customWidth="1"/>
    <col min="3" max="3" width="9.140625" style="49" customWidth="1"/>
    <col min="4" max="4" width="9.28125" style="49" bestFit="1" customWidth="1"/>
    <col min="5" max="5" width="11.140625" style="49" bestFit="1" customWidth="1"/>
    <col min="6" max="6" width="12.28125" style="49" customWidth="1"/>
    <col min="7" max="7" width="11.140625" style="49" bestFit="1" customWidth="1"/>
    <col min="8" max="8" width="24.8515625" style="56" bestFit="1" customWidth="1"/>
    <col min="9" max="9" width="17.00390625" style="58" bestFit="1" customWidth="1"/>
    <col min="10" max="16384" width="9.140625" style="49" customWidth="1"/>
  </cols>
  <sheetData>
    <row r="1" spans="1:8" ht="15.75">
      <c r="A1" s="247" t="s">
        <v>142</v>
      </c>
      <c r="B1" s="247"/>
      <c r="C1" s="247"/>
      <c r="D1" s="247"/>
      <c r="E1" s="247"/>
      <c r="F1" s="247"/>
      <c r="G1" s="247"/>
      <c r="H1" s="247"/>
    </row>
    <row r="2" spans="1:8" ht="15.75">
      <c r="A2" s="248"/>
      <c r="B2" s="248"/>
      <c r="C2" s="248"/>
      <c r="D2" s="248"/>
      <c r="E2" s="248"/>
      <c r="F2" s="248"/>
      <c r="G2" s="248"/>
      <c r="H2" s="248"/>
    </row>
    <row r="3" spans="1:8" ht="15.75">
      <c r="A3" s="50" t="s">
        <v>0</v>
      </c>
      <c r="B3" s="50" t="s">
        <v>1</v>
      </c>
      <c r="C3" s="50" t="s">
        <v>2</v>
      </c>
      <c r="D3" s="50" t="s">
        <v>3</v>
      </c>
      <c r="E3" s="51">
        <v>1</v>
      </c>
      <c r="F3" s="51">
        <v>2</v>
      </c>
      <c r="G3" s="51">
        <v>3</v>
      </c>
      <c r="H3" s="52" t="s">
        <v>141</v>
      </c>
    </row>
    <row r="4" spans="1:9" ht="179.25" customHeight="1">
      <c r="A4" s="50">
        <v>1</v>
      </c>
      <c r="B4" s="53" t="s">
        <v>162</v>
      </c>
      <c r="C4" s="50" t="s">
        <v>155</v>
      </c>
      <c r="D4" s="50">
        <v>20000</v>
      </c>
      <c r="E4" s="54">
        <v>6.5</v>
      </c>
      <c r="F4" s="54">
        <v>6.8</v>
      </c>
      <c r="G4" s="54">
        <v>7.2</v>
      </c>
      <c r="H4" s="57">
        <v>6.5</v>
      </c>
      <c r="I4" s="59">
        <f>D4*H4</f>
        <v>130000</v>
      </c>
    </row>
    <row r="5" spans="1:9" ht="180" customHeight="1">
      <c r="A5" s="50">
        <v>2</v>
      </c>
      <c r="B5" s="53" t="s">
        <v>163</v>
      </c>
      <c r="C5" s="50" t="s">
        <v>155</v>
      </c>
      <c r="D5" s="50">
        <v>15000</v>
      </c>
      <c r="E5" s="54">
        <v>5.8</v>
      </c>
      <c r="F5" s="54">
        <v>5.98</v>
      </c>
      <c r="G5" s="54">
        <v>6.35</v>
      </c>
      <c r="H5" s="57">
        <v>5.8</v>
      </c>
      <c r="I5" s="59">
        <f>D5*H5</f>
        <v>87000</v>
      </c>
    </row>
    <row r="6" spans="1:9" ht="171" customHeight="1">
      <c r="A6" s="50">
        <v>3</v>
      </c>
      <c r="B6" s="53" t="s">
        <v>161</v>
      </c>
      <c r="C6" s="50" t="s">
        <v>155</v>
      </c>
      <c r="D6" s="50">
        <v>15000</v>
      </c>
      <c r="E6" s="54">
        <v>4.1</v>
      </c>
      <c r="F6" s="54">
        <v>4.3</v>
      </c>
      <c r="G6" s="54">
        <v>4.9</v>
      </c>
      <c r="H6" s="57">
        <v>4.1</v>
      </c>
      <c r="I6" s="59">
        <f>D6*H6</f>
        <v>61499.99999999999</v>
      </c>
    </row>
    <row r="7" ht="15.75">
      <c r="I7" s="58">
        <f>SUM(I4:I6)</f>
        <v>278500</v>
      </c>
    </row>
    <row r="8" ht="15.75">
      <c r="B8" s="49" t="s">
        <v>156</v>
      </c>
    </row>
    <row r="10" spans="1:3" ht="15.75">
      <c r="A10" s="49">
        <v>1</v>
      </c>
      <c r="B10" s="49" t="s">
        <v>164</v>
      </c>
      <c r="C10" s="49" t="s">
        <v>165</v>
      </c>
    </row>
    <row r="11" spans="1:3" ht="15.75">
      <c r="A11" s="49">
        <v>2</v>
      </c>
      <c r="B11" s="49" t="s">
        <v>157</v>
      </c>
      <c r="C11" s="49" t="s">
        <v>158</v>
      </c>
    </row>
    <row r="12" spans="1:3" ht="15.75">
      <c r="A12" s="49">
        <v>3</v>
      </c>
      <c r="B12" s="49" t="s">
        <v>159</v>
      </c>
      <c r="C12" s="49" t="s">
        <v>160</v>
      </c>
    </row>
    <row r="15" spans="6:7" ht="15.75">
      <c r="F15" s="55" t="s">
        <v>144</v>
      </c>
      <c r="G15" s="55"/>
    </row>
    <row r="16" spans="6:8" ht="15.75">
      <c r="F16" s="246" t="s">
        <v>166</v>
      </c>
      <c r="G16" s="246"/>
      <c r="H16" s="246"/>
    </row>
    <row r="17" spans="6:8" ht="15.75">
      <c r="F17" s="246" t="s">
        <v>145</v>
      </c>
      <c r="G17" s="246"/>
      <c r="H17" s="246"/>
    </row>
  </sheetData>
  <sheetProtection/>
  <mergeCells count="3">
    <mergeCell ref="F16:H16"/>
    <mergeCell ref="F17:H17"/>
    <mergeCell ref="A1:H2"/>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dimension ref="A2:C15"/>
  <sheetViews>
    <sheetView zoomScalePageLayoutView="0" workbookViewId="0" topLeftCell="A1">
      <selection activeCell="A2" sqref="A2:E4"/>
    </sheetView>
  </sheetViews>
  <sheetFormatPr defaultColWidth="9.140625" defaultRowHeight="15"/>
  <cols>
    <col min="2" max="2" width="18.28125" style="0" customWidth="1"/>
    <col min="3" max="3" width="16.28125" style="0" bestFit="1" customWidth="1"/>
  </cols>
  <sheetData>
    <row r="2" spans="1:3" ht="15">
      <c r="A2">
        <v>1</v>
      </c>
      <c r="B2" t="s">
        <v>109</v>
      </c>
      <c r="C2" t="s">
        <v>110</v>
      </c>
    </row>
    <row r="3" spans="1:3" ht="15">
      <c r="A3">
        <v>2</v>
      </c>
      <c r="B3" t="s">
        <v>111</v>
      </c>
      <c r="C3" t="s">
        <v>112</v>
      </c>
    </row>
    <row r="4" spans="1:3" ht="15">
      <c r="A4">
        <v>3</v>
      </c>
      <c r="B4" t="s">
        <v>114</v>
      </c>
      <c r="C4" t="s">
        <v>115</v>
      </c>
    </row>
    <row r="5" spans="1:3" ht="15">
      <c r="A5">
        <v>4</v>
      </c>
      <c r="B5" t="s">
        <v>116</v>
      </c>
      <c r="C5" t="s">
        <v>117</v>
      </c>
    </row>
    <row r="6" spans="1:3" ht="15">
      <c r="A6">
        <v>5</v>
      </c>
      <c r="B6" t="s">
        <v>118</v>
      </c>
      <c r="C6" t="s">
        <v>119</v>
      </c>
    </row>
    <row r="7" spans="1:3" ht="15">
      <c r="A7">
        <v>6</v>
      </c>
      <c r="B7" t="s">
        <v>120</v>
      </c>
      <c r="C7" t="s">
        <v>121</v>
      </c>
    </row>
    <row r="8" spans="1:3" ht="15">
      <c r="A8">
        <v>7</v>
      </c>
      <c r="B8" t="s">
        <v>122</v>
      </c>
      <c r="C8" t="s">
        <v>123</v>
      </c>
    </row>
    <row r="9" spans="1:3" ht="15">
      <c r="A9">
        <v>8</v>
      </c>
      <c r="B9" t="s">
        <v>124</v>
      </c>
      <c r="C9" t="s">
        <v>125</v>
      </c>
    </row>
    <row r="10" spans="1:3" ht="15">
      <c r="A10">
        <v>9</v>
      </c>
      <c r="B10" t="s">
        <v>126</v>
      </c>
      <c r="C10" t="s">
        <v>127</v>
      </c>
    </row>
    <row r="11" spans="1:3" ht="15">
      <c r="A11">
        <v>10</v>
      </c>
      <c r="B11" t="s">
        <v>128</v>
      </c>
      <c r="C11" t="s">
        <v>129</v>
      </c>
    </row>
    <row r="12" spans="1:3" ht="15">
      <c r="A12">
        <v>11</v>
      </c>
      <c r="B12" t="s">
        <v>131</v>
      </c>
      <c r="C12" t="s">
        <v>132</v>
      </c>
    </row>
    <row r="13" spans="1:3" ht="15">
      <c r="A13">
        <v>12</v>
      </c>
      <c r="B13" t="s">
        <v>133</v>
      </c>
      <c r="C13" t="s">
        <v>134</v>
      </c>
    </row>
    <row r="14" spans="1:3" ht="15">
      <c r="A14">
        <v>13</v>
      </c>
      <c r="B14" t="s">
        <v>135</v>
      </c>
      <c r="C14" t="s">
        <v>136</v>
      </c>
    </row>
    <row r="15" spans="1:3" ht="15">
      <c r="A15">
        <v>14</v>
      </c>
      <c r="B15" t="s">
        <v>137</v>
      </c>
      <c r="C15" t="s">
        <v>138</v>
      </c>
    </row>
  </sheetData>
  <sheetProtection/>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sheetPr codeName="Plan1">
    <pageSetUpPr fitToPage="1"/>
  </sheetPr>
  <dimension ref="A1:J25"/>
  <sheetViews>
    <sheetView zoomScale="90" zoomScaleNormal="90" zoomScalePageLayoutView="70" workbookViewId="0" topLeftCell="C33">
      <selection activeCell="C6" sqref="C6"/>
    </sheetView>
  </sheetViews>
  <sheetFormatPr defaultColWidth="9.140625" defaultRowHeight="15"/>
  <cols>
    <col min="2" max="2" width="66.8515625" style="0" customWidth="1"/>
    <col min="3" max="3" width="57.8515625" style="0" customWidth="1"/>
    <col min="6" max="6" width="19.7109375" style="61" customWidth="1"/>
    <col min="7" max="7" width="21.8515625" style="61" customWidth="1"/>
    <col min="8" max="8" width="18.00390625" style="61" customWidth="1"/>
    <col min="9" max="9" width="21.7109375" style="61" customWidth="1"/>
    <col min="10" max="10" width="20.140625" style="0" customWidth="1"/>
    <col min="11" max="16384" width="9.140625" style="118" customWidth="1"/>
  </cols>
  <sheetData>
    <row r="1" spans="1:10" ht="231.75" customHeight="1">
      <c r="A1" s="272" t="s">
        <v>287</v>
      </c>
      <c r="B1" s="272"/>
      <c r="C1" s="272"/>
      <c r="D1" s="272"/>
      <c r="E1" s="272"/>
      <c r="F1" s="272"/>
      <c r="G1" s="272"/>
      <c r="H1" s="272"/>
      <c r="I1" s="272"/>
      <c r="J1" s="272"/>
    </row>
    <row r="2" spans="1:10" ht="20.25" thickBot="1">
      <c r="A2" s="273" t="s">
        <v>182</v>
      </c>
      <c r="B2" s="273"/>
      <c r="C2" s="273"/>
      <c r="D2" s="273"/>
      <c r="E2" s="273"/>
      <c r="F2" s="273"/>
      <c r="G2" s="273"/>
      <c r="H2" s="273"/>
      <c r="I2" s="273"/>
      <c r="J2" s="273"/>
    </row>
    <row r="3" spans="1:10" ht="26.25" thickBot="1">
      <c r="A3" s="68" t="s">
        <v>180</v>
      </c>
      <c r="B3" s="69" t="s">
        <v>179</v>
      </c>
      <c r="C3" s="69" t="s">
        <v>167</v>
      </c>
      <c r="D3" s="69" t="s">
        <v>169</v>
      </c>
      <c r="E3" s="69" t="s">
        <v>168</v>
      </c>
      <c r="F3" s="70" t="s">
        <v>171</v>
      </c>
      <c r="G3" s="70" t="s">
        <v>172</v>
      </c>
      <c r="H3" s="70" t="s">
        <v>173</v>
      </c>
      <c r="I3" s="70" t="s">
        <v>170</v>
      </c>
      <c r="J3" s="70" t="s">
        <v>186</v>
      </c>
    </row>
    <row r="4" spans="1:10" ht="100.5" customHeight="1" thickBot="1">
      <c r="A4" s="274">
        <v>1</v>
      </c>
      <c r="B4" s="60">
        <v>1</v>
      </c>
      <c r="C4" s="64" t="s">
        <v>176</v>
      </c>
      <c r="D4" s="60">
        <v>1500</v>
      </c>
      <c r="E4" s="60" t="s">
        <v>178</v>
      </c>
      <c r="F4" s="65">
        <v>60</v>
      </c>
      <c r="G4" s="65">
        <v>55.8</v>
      </c>
      <c r="H4" s="65">
        <v>65</v>
      </c>
      <c r="I4" s="65">
        <v>53.17</v>
      </c>
      <c r="J4" s="65">
        <f>I4*D4</f>
        <v>79755</v>
      </c>
    </row>
    <row r="5" spans="1:10" ht="38.25" customHeight="1" thickBot="1">
      <c r="A5" s="274"/>
      <c r="B5" s="60">
        <v>2</v>
      </c>
      <c r="C5" s="64" t="s">
        <v>177</v>
      </c>
      <c r="D5" s="60">
        <v>60000</v>
      </c>
      <c r="E5" s="60" t="s">
        <v>2</v>
      </c>
      <c r="F5" s="65">
        <v>1</v>
      </c>
      <c r="G5" s="65">
        <v>1</v>
      </c>
      <c r="H5" s="65">
        <v>1</v>
      </c>
      <c r="I5" s="65">
        <v>1</v>
      </c>
      <c r="J5" s="65">
        <f>I5*D5</f>
        <v>60000</v>
      </c>
    </row>
    <row r="6" spans="1:10" ht="54.75" customHeight="1" thickBot="1">
      <c r="A6" s="274"/>
      <c r="B6" s="60">
        <v>3</v>
      </c>
      <c r="C6" s="64" t="s">
        <v>177</v>
      </c>
      <c r="D6" s="60">
        <v>10000</v>
      </c>
      <c r="E6" s="60" t="s">
        <v>2</v>
      </c>
      <c r="F6" s="65">
        <v>0.25</v>
      </c>
      <c r="G6" s="65">
        <v>0.25</v>
      </c>
      <c r="H6" s="65">
        <v>0.25</v>
      </c>
      <c r="I6" s="65">
        <v>0.25</v>
      </c>
      <c r="J6" s="65">
        <f>I6*D6</f>
        <v>2500</v>
      </c>
    </row>
    <row r="7" spans="1:10" ht="30" customHeight="1" thickBot="1">
      <c r="A7" s="274"/>
      <c r="B7" s="275" t="s">
        <v>181</v>
      </c>
      <c r="C7" s="276"/>
      <c r="D7" s="276"/>
      <c r="E7" s="277"/>
      <c r="F7" s="70">
        <f>SUM(F4*D4)+(F5*D5)+(F6*D6)</f>
        <v>152500</v>
      </c>
      <c r="G7" s="70">
        <f>SUM(G4*D4)+(G5*D5)+(G6*D6)</f>
        <v>146200</v>
      </c>
      <c r="H7" s="70">
        <f>SUM(H4*D4)+(H5*D5)+(H6*D6)</f>
        <v>160000</v>
      </c>
      <c r="I7" s="70">
        <f>AVERAGE(F7:H7)</f>
        <v>152900</v>
      </c>
      <c r="J7" s="70">
        <f>SUM(J4:J6)</f>
        <v>142255</v>
      </c>
    </row>
    <row r="8" spans="2:9" ht="27" customHeight="1" hidden="1">
      <c r="B8" s="66"/>
      <c r="C8" s="66"/>
      <c r="D8" s="66"/>
      <c r="E8" s="66"/>
      <c r="F8" s="67"/>
      <c r="G8" s="67"/>
      <c r="H8" s="67"/>
      <c r="I8" s="67"/>
    </row>
    <row r="9" spans="2:9" ht="27" customHeight="1" hidden="1">
      <c r="B9" s="66"/>
      <c r="C9" s="66"/>
      <c r="D9" s="66"/>
      <c r="E9" s="66"/>
      <c r="F9" s="67"/>
      <c r="G9" s="67"/>
      <c r="H9" s="67"/>
      <c r="I9" s="67"/>
    </row>
    <row r="10" spans="2:9" ht="27" customHeight="1" hidden="1">
      <c r="B10" s="66"/>
      <c r="C10" s="66"/>
      <c r="D10" s="66"/>
      <c r="E10" s="66"/>
      <c r="F10" s="67"/>
      <c r="G10" s="67"/>
      <c r="H10" s="67"/>
      <c r="I10" s="67"/>
    </row>
    <row r="11" ht="15" hidden="1"/>
    <row r="12" spans="2:3" ht="15.75" hidden="1">
      <c r="B12" t="s">
        <v>171</v>
      </c>
      <c r="C12" s="62" t="s">
        <v>183</v>
      </c>
    </row>
    <row r="13" spans="2:3" ht="15.75" hidden="1">
      <c r="B13" s="63" t="s">
        <v>174</v>
      </c>
      <c r="C13" s="62" t="s">
        <v>184</v>
      </c>
    </row>
    <row r="14" spans="2:3" ht="15.75" hidden="1">
      <c r="B14" t="s">
        <v>175</v>
      </c>
      <c r="C14" s="62" t="s">
        <v>185</v>
      </c>
    </row>
    <row r="15" ht="15" hidden="1"/>
    <row r="16" ht="15" hidden="1"/>
    <row r="17" ht="15" hidden="1"/>
    <row r="18" ht="15" hidden="1"/>
    <row r="19" ht="15" hidden="1"/>
    <row r="20" ht="15" hidden="1"/>
    <row r="21" ht="15">
      <c r="J21" s="61"/>
    </row>
    <row r="22" spans="2:7" ht="24" customHeight="1">
      <c r="B22" s="117" t="s">
        <v>277</v>
      </c>
      <c r="C22" s="115" t="s">
        <v>280</v>
      </c>
      <c r="D22" s="114" t="s">
        <v>281</v>
      </c>
      <c r="E22" s="271" t="s">
        <v>284</v>
      </c>
      <c r="F22" s="271"/>
      <c r="G22" s="113"/>
    </row>
    <row r="23" spans="2:6" ht="27" customHeight="1">
      <c r="B23" s="117" t="s">
        <v>278</v>
      </c>
      <c r="C23" s="114" t="s">
        <v>282</v>
      </c>
      <c r="D23" s="114" t="s">
        <v>281</v>
      </c>
      <c r="E23" s="271" t="s">
        <v>283</v>
      </c>
      <c r="F23" s="271"/>
    </row>
    <row r="24" spans="2:6" ht="33" customHeight="1">
      <c r="B24" s="117" t="s">
        <v>279</v>
      </c>
      <c r="C24" s="114" t="s">
        <v>285</v>
      </c>
      <c r="D24" s="114" t="s">
        <v>281</v>
      </c>
      <c r="E24" s="271" t="s">
        <v>286</v>
      </c>
      <c r="F24" s="271"/>
    </row>
    <row r="25" spans="2:6" ht="15">
      <c r="B25" s="114"/>
      <c r="C25" s="114"/>
      <c r="D25" s="114"/>
      <c r="E25" s="114"/>
      <c r="F25" s="116"/>
    </row>
    <row r="32" ht="15"/>
    <row r="33" ht="15"/>
    <row r="34" ht="15"/>
  </sheetData>
  <sheetProtection/>
  <mergeCells count="7">
    <mergeCell ref="E23:F23"/>
    <mergeCell ref="E24:F24"/>
    <mergeCell ref="E22:F22"/>
    <mergeCell ref="A1:J1"/>
    <mergeCell ref="A2:J2"/>
    <mergeCell ref="A4:A7"/>
    <mergeCell ref="B7:E7"/>
  </mergeCells>
  <printOptions/>
  <pageMargins left="0.511811024" right="0.511811024" top="0.55125" bottom="0.787401575" header="0.31496062" footer="0.31496062"/>
  <pageSetup fitToHeight="0" fitToWidth="1" horizontalDpi="600" verticalDpi="600" orientation="landscape" paperSize="9" scale="54" r:id="rId4"/>
  <headerFooter>
    <oddHeader>&amp;R&amp;"Times New Roman,Normal"
Folha nº ________</oddHeader>
  </headerFooter>
  <drawing r:id="rId3"/>
  <legacyDrawing r:id="rId2"/>
  <oleObjects>
    <oleObject progId="PBrush" shapeId="1881713" r:id="rId1"/>
  </oleObjects>
</worksheet>
</file>

<file path=xl/worksheets/sheet12.xml><?xml version="1.0" encoding="utf-8"?>
<worksheet xmlns="http://schemas.openxmlformats.org/spreadsheetml/2006/main" xmlns:r="http://schemas.openxmlformats.org/officeDocument/2006/relationships">
  <dimension ref="A2:G12"/>
  <sheetViews>
    <sheetView zoomScale="85" zoomScaleNormal="85" zoomScalePageLayoutView="0" workbookViewId="0" topLeftCell="A10">
      <selection activeCell="C16" sqref="C16:C17"/>
    </sheetView>
  </sheetViews>
  <sheetFormatPr defaultColWidth="9.140625" defaultRowHeight="15"/>
  <cols>
    <col min="3" max="3" width="61.8515625" style="0" customWidth="1"/>
    <col min="6" max="6" width="12.28125" style="0" bestFit="1" customWidth="1"/>
    <col min="7" max="7" width="16.28125" style="0" bestFit="1" customWidth="1"/>
  </cols>
  <sheetData>
    <row r="1" ht="15.75" thickBot="1"/>
    <row r="2" spans="1:7" ht="26.25" thickBot="1">
      <c r="A2" s="71" t="s">
        <v>180</v>
      </c>
      <c r="B2" s="72" t="s">
        <v>179</v>
      </c>
      <c r="C2" s="72" t="s">
        <v>197</v>
      </c>
      <c r="D2" s="72" t="s">
        <v>168</v>
      </c>
      <c r="E2" s="72" t="s">
        <v>198</v>
      </c>
      <c r="F2" s="72" t="s">
        <v>199</v>
      </c>
      <c r="G2" s="72" t="s">
        <v>186</v>
      </c>
    </row>
    <row r="3" spans="1:7" ht="51.75" thickBot="1">
      <c r="A3" s="278" t="s">
        <v>202</v>
      </c>
      <c r="B3" s="74">
        <v>1</v>
      </c>
      <c r="C3" s="75" t="str">
        <f>PASSAGENS!C4</f>
        <v>Contratação de empresa especializada para Agenciamento de Viagens, compreendendo os serviços de marcação, remarcação, cancelamento, aquisição, reversão de passagem não utilizada e emissão de passagens aéreas para vôos nacionais e internacionais.</v>
      </c>
      <c r="D3" s="75" t="s">
        <v>200</v>
      </c>
      <c r="E3" s="74" t="e">
        <f>PASSAGENS!#REF!</f>
        <v>#REF!</v>
      </c>
      <c r="F3" s="76">
        <f>PASSAGENS!I4</f>
        <v>53.17</v>
      </c>
      <c r="G3" s="76" t="e">
        <f>F3*E3</f>
        <v>#REF!</v>
      </c>
    </row>
    <row r="4" spans="1:7" ht="26.25" thickBot="1">
      <c r="A4" s="279"/>
      <c r="B4" s="74">
        <f>SUM(B3,1)</f>
        <v>2</v>
      </c>
      <c r="C4" s="75" t="str">
        <f>PASSAGENS!C5</f>
        <v>Valor a ser empenhado com o custo das passagens aéreas, conforme a necessidade (VALOR FIXO)</v>
      </c>
      <c r="D4" s="74" t="s">
        <v>5</v>
      </c>
      <c r="E4" s="74" t="e">
        <f>PASSAGENS!#REF!</f>
        <v>#REF!</v>
      </c>
      <c r="F4" s="76">
        <f>PASSAGENS!I5</f>
        <v>1</v>
      </c>
      <c r="G4" s="76" t="e">
        <f aca="true" t="shared" si="0" ref="G4:G11">F4*E4</f>
        <v>#REF!</v>
      </c>
    </row>
    <row r="5" spans="1:7" ht="26.25" thickBot="1">
      <c r="A5" s="280"/>
      <c r="B5" s="74">
        <f aca="true" t="shared" si="1" ref="B5:B11">SUM(B4,1)</f>
        <v>3</v>
      </c>
      <c r="C5" s="75" t="str">
        <f>PASSAGENS!C6</f>
        <v>Valor a ser empenhado com o custo das passagens aéreas, conforme a necessidade (VALOR FIXO)</v>
      </c>
      <c r="D5" s="74" t="s">
        <v>5</v>
      </c>
      <c r="E5" s="74" t="e">
        <f>PASSAGENS!#REF!</f>
        <v>#REF!</v>
      </c>
      <c r="F5" s="76">
        <f>PASSAGENS!I6</f>
        <v>0.25</v>
      </c>
      <c r="G5" s="76" t="e">
        <f t="shared" si="0"/>
        <v>#REF!</v>
      </c>
    </row>
    <row r="6" spans="1:7" ht="15.75" thickBot="1">
      <c r="A6" s="278" t="s">
        <v>203</v>
      </c>
      <c r="B6" s="74">
        <f t="shared" si="1"/>
        <v>4</v>
      </c>
      <c r="C6" s="75" t="e">
        <f>PASSAGENS!#REF!</f>
        <v>#REF!</v>
      </c>
      <c r="D6" s="74" t="s">
        <v>200</v>
      </c>
      <c r="E6" s="74" t="e">
        <f>PASSAGENS!#REF!</f>
        <v>#REF!</v>
      </c>
      <c r="F6" s="76" t="e">
        <f>PASSAGENS!#REF!</f>
        <v>#REF!</v>
      </c>
      <c r="G6" s="76" t="e">
        <f t="shared" si="0"/>
        <v>#REF!</v>
      </c>
    </row>
    <row r="7" spans="1:7" ht="15.75" thickBot="1">
      <c r="A7" s="279"/>
      <c r="B7" s="74">
        <f t="shared" si="1"/>
        <v>5</v>
      </c>
      <c r="C7" s="74" t="e">
        <f>PASSAGENS!#REF!</f>
        <v>#REF!</v>
      </c>
      <c r="D7" s="74" t="s">
        <v>5</v>
      </c>
      <c r="E7" s="74" t="e">
        <f>PASSAGENS!#REF!</f>
        <v>#REF!</v>
      </c>
      <c r="F7" s="76" t="e">
        <f>PASSAGENS!#REF!</f>
        <v>#REF!</v>
      </c>
      <c r="G7" s="76" t="e">
        <f t="shared" si="0"/>
        <v>#REF!</v>
      </c>
    </row>
    <row r="8" spans="1:7" ht="15.75" thickBot="1">
      <c r="A8" s="280"/>
      <c r="B8" s="74">
        <f t="shared" si="1"/>
        <v>6</v>
      </c>
      <c r="C8" s="74" t="e">
        <f>PASSAGENS!#REF!</f>
        <v>#REF!</v>
      </c>
      <c r="D8" s="74" t="s">
        <v>5</v>
      </c>
      <c r="E8" s="74" t="e">
        <f>PASSAGENS!#REF!</f>
        <v>#REF!</v>
      </c>
      <c r="F8" s="76" t="e">
        <f>PASSAGENS!#REF!</f>
        <v>#REF!</v>
      </c>
      <c r="G8" s="76" t="e">
        <f t="shared" si="0"/>
        <v>#REF!</v>
      </c>
    </row>
    <row r="9" spans="1:7" ht="15.75" thickBot="1">
      <c r="A9" s="73" t="s">
        <v>204</v>
      </c>
      <c r="B9" s="74">
        <f t="shared" si="1"/>
        <v>7</v>
      </c>
      <c r="C9" s="75" t="e">
        <f>PASSAGENS!#REF!</f>
        <v>#REF!</v>
      </c>
      <c r="D9" s="74" t="s">
        <v>201</v>
      </c>
      <c r="E9" s="74" t="e">
        <f>PASSAGENS!#REF!</f>
        <v>#REF!</v>
      </c>
      <c r="F9" s="76" t="e">
        <f>PASSAGENS!#REF!</f>
        <v>#REF!</v>
      </c>
      <c r="G9" s="76" t="e">
        <f t="shared" si="0"/>
        <v>#REF!</v>
      </c>
    </row>
    <row r="10" spans="1:7" ht="15.75" thickBot="1">
      <c r="A10" s="73" t="s">
        <v>204</v>
      </c>
      <c r="B10" s="74">
        <f>SUM(B9,1)</f>
        <v>8</v>
      </c>
      <c r="C10" s="74" t="e">
        <f>PASSAGENS!#REF!</f>
        <v>#REF!</v>
      </c>
      <c r="D10" s="74" t="s">
        <v>201</v>
      </c>
      <c r="E10" s="74" t="e">
        <f>PASSAGENS!#REF!</f>
        <v>#REF!</v>
      </c>
      <c r="F10" s="76" t="e">
        <f>PASSAGENS!#REF!</f>
        <v>#REF!</v>
      </c>
      <c r="G10" s="76" t="e">
        <f t="shared" si="0"/>
        <v>#REF!</v>
      </c>
    </row>
    <row r="11" spans="1:7" ht="15.75" thickBot="1">
      <c r="A11" s="73" t="s">
        <v>204</v>
      </c>
      <c r="B11" s="74">
        <f t="shared" si="1"/>
        <v>9</v>
      </c>
      <c r="C11" s="74" t="e">
        <f>PASSAGENS!#REF!</f>
        <v>#REF!</v>
      </c>
      <c r="D11" s="74" t="s">
        <v>201</v>
      </c>
      <c r="E11" s="74" t="e">
        <f>PASSAGENS!#REF!</f>
        <v>#REF!</v>
      </c>
      <c r="F11" s="76" t="e">
        <f>PASSAGENS!#REF!</f>
        <v>#REF!</v>
      </c>
      <c r="G11" s="76" t="e">
        <f t="shared" si="0"/>
        <v>#REF!</v>
      </c>
    </row>
    <row r="12" spans="1:7" ht="15.75" thickBot="1">
      <c r="A12" s="281" t="s">
        <v>205</v>
      </c>
      <c r="B12" s="282"/>
      <c r="C12" s="282"/>
      <c r="D12" s="282"/>
      <c r="E12" s="282"/>
      <c r="F12" s="283"/>
      <c r="G12" s="76" t="e">
        <f>SUM(G3:G11)</f>
        <v>#REF!</v>
      </c>
    </row>
  </sheetData>
  <sheetProtection/>
  <mergeCells count="3">
    <mergeCell ref="A3:A5"/>
    <mergeCell ref="A6:A8"/>
    <mergeCell ref="A12:F12"/>
  </mergeCells>
  <printOptions/>
  <pageMargins left="0.511811024" right="0.511811024" top="0.787401575" bottom="0.787401575" header="0.31496062" footer="0.3149606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Plan3"/>
  <dimension ref="A1:F24"/>
  <sheetViews>
    <sheetView zoomScalePageLayoutView="0" workbookViewId="0" topLeftCell="A1">
      <selection activeCell="B3" sqref="B3"/>
    </sheetView>
  </sheetViews>
  <sheetFormatPr defaultColWidth="9.140625" defaultRowHeight="15"/>
  <cols>
    <col min="2" max="2" width="29.00390625" style="0" customWidth="1"/>
    <col min="3" max="3" width="18.00390625" style="0" customWidth="1"/>
    <col min="4" max="4" width="18.28125" style="0" customWidth="1"/>
    <col min="5" max="5" width="18.00390625" style="0" customWidth="1"/>
  </cols>
  <sheetData>
    <row r="1" spans="1:5" ht="15">
      <c r="A1" s="78" t="s">
        <v>179</v>
      </c>
      <c r="B1" s="78" t="s">
        <v>222</v>
      </c>
      <c r="C1" s="78" t="s">
        <v>206</v>
      </c>
      <c r="D1" s="78" t="s">
        <v>223</v>
      </c>
      <c r="E1" s="78" t="s">
        <v>207</v>
      </c>
    </row>
    <row r="2" spans="1:6" ht="15">
      <c r="A2" s="43">
        <v>1</v>
      </c>
      <c r="B2" s="235" t="s">
        <v>208</v>
      </c>
      <c r="C2" s="77">
        <v>160428</v>
      </c>
      <c r="D2" s="77" t="s">
        <v>209</v>
      </c>
      <c r="E2" s="236" t="s">
        <v>211</v>
      </c>
      <c r="F2" t="s">
        <v>204</v>
      </c>
    </row>
    <row r="3" spans="1:6" ht="15">
      <c r="A3" s="43">
        <f>SUM(A2,1)</f>
        <v>2</v>
      </c>
      <c r="B3" s="237" t="s">
        <v>187</v>
      </c>
      <c r="C3" s="238">
        <v>160531</v>
      </c>
      <c r="D3" s="77" t="s">
        <v>210</v>
      </c>
      <c r="E3" s="236" t="s">
        <v>212</v>
      </c>
      <c r="F3" t="s">
        <v>204</v>
      </c>
    </row>
    <row r="4" spans="1:6" ht="15">
      <c r="A4" s="43">
        <f aca="true" t="shared" si="0" ref="A4:A12">SUM(A3,1)</f>
        <v>3</v>
      </c>
      <c r="B4" s="237" t="s">
        <v>188</v>
      </c>
      <c r="C4" s="238">
        <v>160191</v>
      </c>
      <c r="D4" s="77" t="s">
        <v>210</v>
      </c>
      <c r="E4" s="236" t="s">
        <v>213</v>
      </c>
      <c r="F4" t="s">
        <v>204</v>
      </c>
    </row>
    <row r="5" spans="1:6" ht="15">
      <c r="A5" s="43">
        <f t="shared" si="0"/>
        <v>4</v>
      </c>
      <c r="B5" s="237" t="s">
        <v>189</v>
      </c>
      <c r="C5" s="238">
        <v>160438</v>
      </c>
      <c r="D5" s="77" t="s">
        <v>210</v>
      </c>
      <c r="E5" s="239" t="s">
        <v>214</v>
      </c>
      <c r="F5" t="s">
        <v>204</v>
      </c>
    </row>
    <row r="6" spans="1:6" ht="15">
      <c r="A6" s="43">
        <f t="shared" si="0"/>
        <v>5</v>
      </c>
      <c r="B6" s="237" t="s">
        <v>190</v>
      </c>
      <c r="C6" s="238">
        <v>160250</v>
      </c>
      <c r="D6" s="77" t="s">
        <v>210</v>
      </c>
      <c r="E6" s="239" t="s">
        <v>215</v>
      </c>
      <c r="F6" t="s">
        <v>204</v>
      </c>
    </row>
    <row r="7" spans="1:6" ht="15">
      <c r="A7" s="43">
        <f t="shared" si="0"/>
        <v>6</v>
      </c>
      <c r="B7" s="237" t="s">
        <v>191</v>
      </c>
      <c r="C7" s="238">
        <v>160367</v>
      </c>
      <c r="D7" s="77" t="s">
        <v>210</v>
      </c>
      <c r="E7" s="239" t="s">
        <v>216</v>
      </c>
      <c r="F7" t="s">
        <v>204</v>
      </c>
    </row>
    <row r="8" spans="1:6" ht="15">
      <c r="A8" s="43">
        <f t="shared" si="0"/>
        <v>7</v>
      </c>
      <c r="B8" s="237" t="s">
        <v>192</v>
      </c>
      <c r="C8" s="238">
        <v>160383</v>
      </c>
      <c r="D8" s="77" t="s">
        <v>210</v>
      </c>
      <c r="E8" s="236" t="s">
        <v>217</v>
      </c>
      <c r="F8" t="s">
        <v>204</v>
      </c>
    </row>
    <row r="9" spans="1:6" ht="15">
      <c r="A9" s="43">
        <f t="shared" si="0"/>
        <v>8</v>
      </c>
      <c r="B9" s="237" t="s">
        <v>193</v>
      </c>
      <c r="C9" s="238">
        <v>160375</v>
      </c>
      <c r="D9" s="77" t="s">
        <v>210</v>
      </c>
      <c r="E9" s="236" t="s">
        <v>218</v>
      </c>
      <c r="F9" t="s">
        <v>204</v>
      </c>
    </row>
    <row r="10" spans="1:6" ht="15">
      <c r="A10" s="43">
        <f t="shared" si="0"/>
        <v>9</v>
      </c>
      <c r="B10" s="237" t="s">
        <v>194</v>
      </c>
      <c r="C10" s="238">
        <v>160436</v>
      </c>
      <c r="D10" s="77" t="s">
        <v>210</v>
      </c>
      <c r="E10" s="236" t="s">
        <v>219</v>
      </c>
      <c r="F10" t="s">
        <v>204</v>
      </c>
    </row>
    <row r="11" spans="1:6" ht="15">
      <c r="A11" s="43">
        <f t="shared" si="0"/>
        <v>10</v>
      </c>
      <c r="B11" s="237" t="s">
        <v>195</v>
      </c>
      <c r="C11" s="238">
        <v>160386</v>
      </c>
      <c r="D11" s="77" t="s">
        <v>210</v>
      </c>
      <c r="E11" s="236" t="s">
        <v>220</v>
      </c>
      <c r="F11" t="s">
        <v>204</v>
      </c>
    </row>
    <row r="12" spans="1:6" ht="15">
      <c r="A12" s="43">
        <f t="shared" si="0"/>
        <v>11</v>
      </c>
      <c r="B12" s="237" t="s">
        <v>196</v>
      </c>
      <c r="C12" s="238">
        <v>160389</v>
      </c>
      <c r="D12" s="77" t="s">
        <v>210</v>
      </c>
      <c r="E12" s="236" t="s">
        <v>221</v>
      </c>
      <c r="F12" t="s">
        <v>204</v>
      </c>
    </row>
    <row r="13" ht="15.75" thickBot="1"/>
    <row r="14" spans="1:5" ht="15.75" thickBot="1">
      <c r="A14" s="119"/>
      <c r="B14" s="119" t="s">
        <v>542</v>
      </c>
      <c r="C14" s="119" t="s">
        <v>314</v>
      </c>
      <c r="D14" s="119" t="s">
        <v>543</v>
      </c>
      <c r="E14" s="240">
        <v>43369</v>
      </c>
    </row>
    <row r="15" spans="1:5" ht="15.75" thickBot="1">
      <c r="A15" s="124"/>
      <c r="B15" s="124" t="s">
        <v>542</v>
      </c>
      <c r="C15" s="124" t="s">
        <v>544</v>
      </c>
      <c r="D15" s="124" t="s">
        <v>543</v>
      </c>
      <c r="E15" s="241">
        <v>43368</v>
      </c>
    </row>
    <row r="16" spans="1:5" ht="15.75" thickBot="1">
      <c r="A16" s="119"/>
      <c r="B16" s="119" t="s">
        <v>542</v>
      </c>
      <c r="C16" s="119" t="s">
        <v>545</v>
      </c>
      <c r="D16" s="119" t="s">
        <v>543</v>
      </c>
      <c r="E16" s="240">
        <v>43369</v>
      </c>
    </row>
    <row r="17" spans="1:5" ht="15.75" thickBot="1">
      <c r="A17" s="124"/>
      <c r="B17" s="124" t="s">
        <v>542</v>
      </c>
      <c r="C17" s="124" t="s">
        <v>316</v>
      </c>
      <c r="D17" s="124" t="s">
        <v>543</v>
      </c>
      <c r="E17" s="241">
        <v>43370</v>
      </c>
    </row>
    <row r="18" spans="1:5" ht="15.75" thickBot="1">
      <c r="A18" s="119"/>
      <c r="B18" s="119" t="s">
        <v>542</v>
      </c>
      <c r="C18" s="119" t="s">
        <v>310</v>
      </c>
      <c r="D18" s="119" t="s">
        <v>543</v>
      </c>
      <c r="E18" s="240">
        <v>43373</v>
      </c>
    </row>
    <row r="19" spans="1:5" ht="15.75" thickBot="1">
      <c r="A19" s="124"/>
      <c r="B19" s="124" t="s">
        <v>542</v>
      </c>
      <c r="C19" s="124" t="s">
        <v>298</v>
      </c>
      <c r="D19" s="124" t="s">
        <v>543</v>
      </c>
      <c r="E19" s="241">
        <v>43374</v>
      </c>
    </row>
    <row r="20" spans="1:5" ht="15.75" thickBot="1">
      <c r="A20" s="119"/>
      <c r="B20" s="119" t="s">
        <v>542</v>
      </c>
      <c r="C20" s="119" t="s">
        <v>546</v>
      </c>
      <c r="D20" s="119" t="s">
        <v>543</v>
      </c>
      <c r="E20" s="240">
        <v>43370</v>
      </c>
    </row>
    <row r="21" spans="1:5" ht="15.75" thickBot="1">
      <c r="A21" s="124"/>
      <c r="B21" s="124" t="s">
        <v>542</v>
      </c>
      <c r="C21" s="124" t="s">
        <v>547</v>
      </c>
      <c r="D21" s="124" t="s">
        <v>543</v>
      </c>
      <c r="E21" s="241">
        <v>43369</v>
      </c>
    </row>
    <row r="22" spans="1:5" ht="15.75" thickBot="1">
      <c r="A22" s="119"/>
      <c r="B22" s="119" t="s">
        <v>542</v>
      </c>
      <c r="C22" s="119" t="s">
        <v>548</v>
      </c>
      <c r="D22" s="119" t="s">
        <v>543</v>
      </c>
      <c r="E22" s="240">
        <v>43367</v>
      </c>
    </row>
    <row r="23" spans="1:5" ht="15.75" thickBot="1">
      <c r="A23" s="124"/>
      <c r="B23" s="124" t="s">
        <v>542</v>
      </c>
      <c r="C23" s="124" t="s">
        <v>549</v>
      </c>
      <c r="D23" s="124" t="s">
        <v>543</v>
      </c>
      <c r="E23" s="241">
        <v>43367</v>
      </c>
    </row>
    <row r="24" spans="1:5" ht="15.75" thickBot="1">
      <c r="A24" s="119"/>
      <c r="B24" s="119" t="s">
        <v>542</v>
      </c>
      <c r="C24" s="119" t="s">
        <v>550</v>
      </c>
      <c r="D24" s="119" t="s">
        <v>543</v>
      </c>
      <c r="E24" s="240">
        <v>43367</v>
      </c>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A15" sqref="A15:L15"/>
    </sheetView>
  </sheetViews>
  <sheetFormatPr defaultColWidth="9.140625" defaultRowHeight="15"/>
  <cols>
    <col min="1" max="1" width="11.421875" style="0" customWidth="1"/>
    <col min="2" max="2" width="11.00390625" style="0" customWidth="1"/>
    <col min="5" max="5" width="6.7109375" style="0" customWidth="1"/>
    <col min="7" max="7" width="7.140625" style="0" customWidth="1"/>
    <col min="10" max="10" width="13.28125" style="0" customWidth="1"/>
    <col min="11" max="11" width="10.57421875" style="0" customWidth="1"/>
    <col min="16" max="16" width="11.00390625" style="0" bestFit="1" customWidth="1"/>
  </cols>
  <sheetData>
    <row r="1" spans="1:12" ht="15.75">
      <c r="A1" s="79"/>
      <c r="B1" s="80"/>
      <c r="C1" s="81"/>
      <c r="D1" s="82"/>
      <c r="E1" s="82"/>
      <c r="F1" s="82"/>
      <c r="G1" s="82"/>
      <c r="H1" s="82"/>
      <c r="I1" s="83"/>
      <c r="J1" s="84"/>
      <c r="K1" s="85"/>
      <c r="L1" s="86"/>
    </row>
    <row r="2" spans="1:12" ht="15.75">
      <c r="A2" s="284" t="s">
        <v>224</v>
      </c>
      <c r="B2" s="285"/>
      <c r="C2" s="87"/>
      <c r="D2" s="88"/>
      <c r="E2" s="88"/>
      <c r="F2" s="88"/>
      <c r="G2" s="88"/>
      <c r="H2" s="88"/>
      <c r="I2" s="89"/>
      <c r="J2" s="286" t="s">
        <v>225</v>
      </c>
      <c r="K2" s="287"/>
      <c r="L2" s="285"/>
    </row>
    <row r="3" spans="1:12" ht="15.75">
      <c r="A3" s="284" t="s">
        <v>267</v>
      </c>
      <c r="B3" s="285"/>
      <c r="C3" s="87"/>
      <c r="D3" s="88"/>
      <c r="E3" s="88"/>
      <c r="F3" s="88"/>
      <c r="G3" s="88"/>
      <c r="H3" s="88"/>
      <c r="I3" s="89"/>
      <c r="J3" s="286" t="s">
        <v>226</v>
      </c>
      <c r="K3" s="287"/>
      <c r="L3" s="285"/>
    </row>
    <row r="4" spans="1:12" ht="15.75">
      <c r="A4" s="288"/>
      <c r="B4" s="289"/>
      <c r="C4" s="290"/>
      <c r="D4" s="291"/>
      <c r="E4" s="291"/>
      <c r="F4" s="291"/>
      <c r="G4" s="291"/>
      <c r="H4" s="291"/>
      <c r="I4" s="292"/>
      <c r="J4" s="293">
        <v>102018</v>
      </c>
      <c r="K4" s="294"/>
      <c r="L4" s="295"/>
    </row>
    <row r="5" spans="1:12" ht="15.75" customHeight="1">
      <c r="A5" s="90"/>
      <c r="B5" s="91"/>
      <c r="C5" s="293" t="s">
        <v>227</v>
      </c>
      <c r="D5" s="294"/>
      <c r="E5" s="294"/>
      <c r="F5" s="294"/>
      <c r="G5" s="294"/>
      <c r="H5" s="294"/>
      <c r="I5" s="295"/>
      <c r="J5" s="293"/>
      <c r="K5" s="294"/>
      <c r="L5" s="295"/>
    </row>
    <row r="6" spans="1:16" ht="28.5" customHeight="1">
      <c r="A6" s="90"/>
      <c r="B6" s="91"/>
      <c r="C6" s="293" t="s">
        <v>228</v>
      </c>
      <c r="D6" s="294"/>
      <c r="E6" s="294"/>
      <c r="F6" s="294"/>
      <c r="G6" s="294"/>
      <c r="H6" s="294"/>
      <c r="I6" s="295"/>
      <c r="J6" s="286"/>
      <c r="K6" s="287"/>
      <c r="L6" s="285"/>
      <c r="P6" s="92"/>
    </row>
    <row r="7" spans="1:12" ht="28.5" customHeight="1">
      <c r="A7" s="296"/>
      <c r="B7" s="295"/>
      <c r="C7" s="293" t="s">
        <v>229</v>
      </c>
      <c r="D7" s="294"/>
      <c r="E7" s="294"/>
      <c r="F7" s="294"/>
      <c r="G7" s="294"/>
      <c r="H7" s="294"/>
      <c r="I7" s="295"/>
      <c r="J7" s="286"/>
      <c r="K7" s="287"/>
      <c r="L7" s="285"/>
    </row>
    <row r="8" spans="1:12" ht="15.75" customHeight="1">
      <c r="A8" s="297"/>
      <c r="B8" s="298"/>
      <c r="C8" s="293" t="s">
        <v>230</v>
      </c>
      <c r="D8" s="294"/>
      <c r="E8" s="294"/>
      <c r="F8" s="294"/>
      <c r="G8" s="294"/>
      <c r="H8" s="294"/>
      <c r="I8" s="295"/>
      <c r="J8" s="293"/>
      <c r="K8" s="294"/>
      <c r="L8" s="295"/>
    </row>
    <row r="9" spans="1:12" ht="15.75" customHeight="1">
      <c r="A9" s="297"/>
      <c r="B9" s="298"/>
      <c r="C9" s="293" t="s">
        <v>231</v>
      </c>
      <c r="D9" s="294"/>
      <c r="E9" s="294"/>
      <c r="F9" s="294"/>
      <c r="G9" s="294"/>
      <c r="H9" s="294"/>
      <c r="I9" s="295"/>
      <c r="J9" s="299"/>
      <c r="K9" s="300"/>
      <c r="L9" s="301"/>
    </row>
    <row r="10" spans="1:12" ht="15.75" customHeight="1" thickBot="1">
      <c r="A10" s="297"/>
      <c r="B10" s="298"/>
      <c r="C10" s="293" t="s">
        <v>232</v>
      </c>
      <c r="D10" s="294"/>
      <c r="E10" s="294"/>
      <c r="F10" s="294"/>
      <c r="G10" s="294"/>
      <c r="H10" s="294"/>
      <c r="I10" s="295"/>
      <c r="J10" s="299"/>
      <c r="K10" s="300"/>
      <c r="L10" s="301"/>
    </row>
    <row r="11" spans="1:12" ht="16.5" thickBot="1">
      <c r="A11" s="302" t="s">
        <v>233</v>
      </c>
      <c r="B11" s="303"/>
      <c r="C11" s="303"/>
      <c r="D11" s="304"/>
      <c r="E11" s="305"/>
      <c r="F11" s="306"/>
      <c r="G11" s="306"/>
      <c r="H11" s="307"/>
      <c r="I11" s="308">
        <v>2018</v>
      </c>
      <c r="J11" s="309"/>
      <c r="K11" s="309"/>
      <c r="L11" s="310"/>
    </row>
    <row r="12" spans="1:12" ht="16.5" thickBot="1">
      <c r="A12" s="93"/>
      <c r="B12" s="305"/>
      <c r="C12" s="306"/>
      <c r="D12" s="306"/>
      <c r="E12" s="306"/>
      <c r="F12" s="306"/>
      <c r="G12" s="306"/>
      <c r="H12" s="306"/>
      <c r="I12" s="306"/>
      <c r="J12" s="306"/>
      <c r="K12" s="306"/>
      <c r="L12" s="307"/>
    </row>
    <row r="13" spans="1:12" ht="16.5" customHeight="1" thickBot="1">
      <c r="A13" s="311" t="s">
        <v>234</v>
      </c>
      <c r="B13" s="303"/>
      <c r="C13" s="303"/>
      <c r="D13" s="303"/>
      <c r="E13" s="303"/>
      <c r="F13" s="303"/>
      <c r="G13" s="303"/>
      <c r="H13" s="303"/>
      <c r="I13" s="303"/>
      <c r="J13" s="303"/>
      <c r="K13" s="303"/>
      <c r="L13" s="304"/>
    </row>
    <row r="14" spans="1:12" ht="16.5" customHeight="1" thickBot="1">
      <c r="A14" s="94"/>
      <c r="B14" s="95"/>
      <c r="C14" s="95"/>
      <c r="D14" s="95"/>
      <c r="E14" s="95"/>
      <c r="F14" s="95"/>
      <c r="G14" s="95"/>
      <c r="H14" s="95"/>
      <c r="I14" s="95"/>
      <c r="J14" s="95"/>
      <c r="K14" s="95"/>
      <c r="L14" s="96"/>
    </row>
    <row r="15" spans="1:12" ht="15" customHeight="1" thickBot="1">
      <c r="A15" s="312" t="s">
        <v>235</v>
      </c>
      <c r="B15" s="313"/>
      <c r="C15" s="313"/>
      <c r="D15" s="313"/>
      <c r="E15" s="313"/>
      <c r="F15" s="313"/>
      <c r="G15" s="313"/>
      <c r="H15" s="313"/>
      <c r="I15" s="313"/>
      <c r="J15" s="313"/>
      <c r="K15" s="313"/>
      <c r="L15" s="314"/>
    </row>
    <row r="16" spans="1:12" ht="59.25" customHeight="1" thickBot="1">
      <c r="A16" s="315" t="s">
        <v>275</v>
      </c>
      <c r="B16" s="316"/>
      <c r="C16" s="316"/>
      <c r="D16" s="316"/>
      <c r="E16" s="316"/>
      <c r="F16" s="316"/>
      <c r="G16" s="316"/>
      <c r="H16" s="316"/>
      <c r="I16" s="316"/>
      <c r="J16" s="316"/>
      <c r="K16" s="316"/>
      <c r="L16" s="317"/>
    </row>
    <row r="17" spans="1:12" ht="9.75" customHeight="1" thickBot="1">
      <c r="A17" s="97"/>
      <c r="B17" s="98"/>
      <c r="C17" s="98"/>
      <c r="D17" s="98"/>
      <c r="E17" s="98"/>
      <c r="F17" s="98"/>
      <c r="G17" s="98"/>
      <c r="H17" s="98"/>
      <c r="I17" s="98"/>
      <c r="J17" s="98"/>
      <c r="K17" s="98"/>
      <c r="L17" s="99"/>
    </row>
    <row r="18" spans="1:12" ht="15" customHeight="1" thickBot="1">
      <c r="A18" s="312" t="s">
        <v>236</v>
      </c>
      <c r="B18" s="313"/>
      <c r="C18" s="313"/>
      <c r="D18" s="313"/>
      <c r="E18" s="313"/>
      <c r="F18" s="313"/>
      <c r="G18" s="313"/>
      <c r="H18" s="313"/>
      <c r="I18" s="313"/>
      <c r="J18" s="313"/>
      <c r="K18" s="313"/>
      <c r="L18" s="314"/>
    </row>
    <row r="19" spans="1:12" ht="47.25" customHeight="1" thickBot="1">
      <c r="A19" s="318" t="s">
        <v>276</v>
      </c>
      <c r="B19" s="319"/>
      <c r="C19" s="319"/>
      <c r="D19" s="319"/>
      <c r="E19" s="319"/>
      <c r="F19" s="319"/>
      <c r="G19" s="319"/>
      <c r="H19" s="319"/>
      <c r="I19" s="319"/>
      <c r="J19" s="319"/>
      <c r="K19" s="319"/>
      <c r="L19" s="320"/>
    </row>
    <row r="20" spans="1:12" ht="16.5" thickBot="1">
      <c r="A20" s="100">
        <v>1</v>
      </c>
      <c r="B20" s="305" t="s">
        <v>245</v>
      </c>
      <c r="C20" s="306"/>
      <c r="D20" s="306"/>
      <c r="E20" s="306"/>
      <c r="F20" s="306"/>
      <c r="G20" s="306"/>
      <c r="H20" s="306"/>
      <c r="I20" s="306"/>
      <c r="J20" s="306"/>
      <c r="K20" s="306"/>
      <c r="L20" s="307"/>
    </row>
    <row r="21" spans="1:12" ht="16.5" thickBot="1">
      <c r="A21" s="100">
        <v>2</v>
      </c>
      <c r="B21" s="305" t="s">
        <v>237</v>
      </c>
      <c r="C21" s="306"/>
      <c r="D21" s="306"/>
      <c r="E21" s="306"/>
      <c r="F21" s="306"/>
      <c r="G21" s="306"/>
      <c r="H21" s="306"/>
      <c r="I21" s="306"/>
      <c r="J21" s="306"/>
      <c r="K21" s="306"/>
      <c r="L21" s="307"/>
    </row>
    <row r="22" spans="1:12" ht="16.5" thickBot="1">
      <c r="A22" s="100">
        <v>3</v>
      </c>
      <c r="B22" s="305" t="s">
        <v>238</v>
      </c>
      <c r="C22" s="306"/>
      <c r="D22" s="306"/>
      <c r="E22" s="306"/>
      <c r="F22" s="306"/>
      <c r="G22" s="306"/>
      <c r="H22" s="306"/>
      <c r="I22" s="306"/>
      <c r="J22" s="306"/>
      <c r="K22" s="306"/>
      <c r="L22" s="307"/>
    </row>
    <row r="23" spans="1:12" ht="16.5" thickBot="1">
      <c r="A23" s="100">
        <v>4</v>
      </c>
      <c r="B23" s="305" t="s">
        <v>239</v>
      </c>
      <c r="C23" s="306"/>
      <c r="D23" s="306"/>
      <c r="E23" s="306"/>
      <c r="F23" s="306"/>
      <c r="G23" s="306"/>
      <c r="H23" s="306"/>
      <c r="I23" s="306"/>
      <c r="J23" s="306"/>
      <c r="K23" s="306"/>
      <c r="L23" s="307"/>
    </row>
    <row r="24" spans="1:12" ht="16.5" thickBot="1">
      <c r="A24" s="100">
        <v>5</v>
      </c>
      <c r="B24" s="305" t="s">
        <v>240</v>
      </c>
      <c r="C24" s="306"/>
      <c r="D24" s="306"/>
      <c r="E24" s="306"/>
      <c r="F24" s="306"/>
      <c r="G24" s="306"/>
      <c r="H24" s="306"/>
      <c r="I24" s="306"/>
      <c r="J24" s="306"/>
      <c r="K24" s="306"/>
      <c r="L24" s="307"/>
    </row>
    <row r="25" spans="1:12" ht="16.5" thickBot="1">
      <c r="A25" s="100">
        <v>6</v>
      </c>
      <c r="B25" s="305" t="s">
        <v>241</v>
      </c>
      <c r="C25" s="306"/>
      <c r="D25" s="306"/>
      <c r="E25" s="306"/>
      <c r="F25" s="306"/>
      <c r="G25" s="306"/>
      <c r="H25" s="306"/>
      <c r="I25" s="306"/>
      <c r="J25" s="306"/>
      <c r="K25" s="306"/>
      <c r="L25" s="307"/>
    </row>
    <row r="26" spans="1:12" ht="16.5" thickBot="1">
      <c r="A26" s="100">
        <v>7</v>
      </c>
      <c r="B26" s="305"/>
      <c r="C26" s="306"/>
      <c r="D26" s="306"/>
      <c r="E26" s="306"/>
      <c r="F26" s="306"/>
      <c r="G26" s="306"/>
      <c r="H26" s="306"/>
      <c r="I26" s="306"/>
      <c r="J26" s="306"/>
      <c r="K26" s="306"/>
      <c r="L26" s="307"/>
    </row>
    <row r="27" spans="1:12" ht="16.5" thickBot="1">
      <c r="A27" s="100">
        <v>8</v>
      </c>
      <c r="B27" s="305"/>
      <c r="C27" s="306"/>
      <c r="D27" s="306"/>
      <c r="E27" s="306"/>
      <c r="F27" s="306"/>
      <c r="G27" s="306"/>
      <c r="H27" s="306"/>
      <c r="I27" s="306"/>
      <c r="J27" s="306"/>
      <c r="K27" s="306"/>
      <c r="L27" s="307"/>
    </row>
    <row r="28" spans="1:12" ht="16.5" thickBot="1">
      <c r="A28" s="100">
        <v>9</v>
      </c>
      <c r="B28" s="305"/>
      <c r="C28" s="306"/>
      <c r="D28" s="306"/>
      <c r="E28" s="306"/>
      <c r="F28" s="306"/>
      <c r="G28" s="306"/>
      <c r="H28" s="306"/>
      <c r="I28" s="306"/>
      <c r="J28" s="306"/>
      <c r="K28" s="306"/>
      <c r="L28" s="307"/>
    </row>
    <row r="29" spans="1:12" ht="16.5" thickBot="1">
      <c r="A29" s="100">
        <v>10</v>
      </c>
      <c r="B29" s="305"/>
      <c r="C29" s="306"/>
      <c r="D29" s="306"/>
      <c r="E29" s="306"/>
      <c r="F29" s="306"/>
      <c r="G29" s="306"/>
      <c r="H29" s="306"/>
      <c r="I29" s="306"/>
      <c r="J29" s="306"/>
      <c r="K29" s="306"/>
      <c r="L29" s="307"/>
    </row>
    <row r="30" spans="1:12" ht="16.5" thickBot="1">
      <c r="A30" s="100">
        <v>11</v>
      </c>
      <c r="B30" s="305"/>
      <c r="C30" s="306"/>
      <c r="D30" s="306"/>
      <c r="E30" s="306"/>
      <c r="F30" s="306"/>
      <c r="G30" s="306"/>
      <c r="H30" s="306"/>
      <c r="I30" s="306"/>
      <c r="J30" s="306"/>
      <c r="K30" s="306"/>
      <c r="L30" s="307"/>
    </row>
    <row r="31" spans="1:12" ht="16.5" thickBot="1">
      <c r="A31" s="100">
        <v>12</v>
      </c>
      <c r="B31" s="305"/>
      <c r="C31" s="306"/>
      <c r="D31" s="306"/>
      <c r="E31" s="306"/>
      <c r="F31" s="306"/>
      <c r="G31" s="306"/>
      <c r="H31" s="306"/>
      <c r="I31" s="306"/>
      <c r="J31" s="306"/>
      <c r="K31" s="306"/>
      <c r="L31" s="307"/>
    </row>
    <row r="32" spans="1:12" ht="15.75">
      <c r="A32" s="321"/>
      <c r="B32" s="322"/>
      <c r="C32" s="322"/>
      <c r="D32" s="322"/>
      <c r="E32" s="322"/>
      <c r="F32" s="322"/>
      <c r="G32" s="322"/>
      <c r="H32" s="322"/>
      <c r="I32" s="322"/>
      <c r="J32" s="322"/>
      <c r="K32" s="322"/>
      <c r="L32" s="323"/>
    </row>
    <row r="33" spans="1:12" ht="16.5" customHeight="1" thickBot="1">
      <c r="A33" s="324" t="s">
        <v>242</v>
      </c>
      <c r="B33" s="325"/>
      <c r="C33" s="325"/>
      <c r="D33" s="325"/>
      <c r="E33" s="325"/>
      <c r="F33" s="325"/>
      <c r="G33" s="325"/>
      <c r="H33" s="325"/>
      <c r="I33" s="325"/>
      <c r="J33" s="325"/>
      <c r="K33" s="325"/>
      <c r="L33" s="326"/>
    </row>
    <row r="34" spans="1:12" ht="16.5" thickBot="1">
      <c r="A34" s="93"/>
      <c r="B34" s="327" t="s">
        <v>243</v>
      </c>
      <c r="C34" s="328"/>
      <c r="D34" s="327" t="s">
        <v>244</v>
      </c>
      <c r="E34" s="329"/>
      <c r="F34" s="329"/>
      <c r="G34" s="328"/>
      <c r="H34" s="327" t="s">
        <v>243</v>
      </c>
      <c r="I34" s="328"/>
      <c r="J34" s="327" t="s">
        <v>244</v>
      </c>
      <c r="K34" s="329"/>
      <c r="L34" s="328"/>
    </row>
    <row r="35" spans="1:12" ht="16.5" thickBot="1">
      <c r="A35" s="93"/>
      <c r="B35" s="305">
        <v>1</v>
      </c>
      <c r="C35" s="307"/>
      <c r="D35" s="330"/>
      <c r="E35" s="331"/>
      <c r="F35" s="101"/>
      <c r="G35" s="101"/>
      <c r="H35" s="305">
        <v>19</v>
      </c>
      <c r="I35" s="307"/>
      <c r="J35" s="102"/>
      <c r="K35" s="102"/>
      <c r="L35" s="102"/>
    </row>
    <row r="36" spans="1:12" ht="16.5" thickBot="1">
      <c r="A36" s="93"/>
      <c r="B36" s="305">
        <v>2</v>
      </c>
      <c r="C36" s="307"/>
      <c r="D36" s="330"/>
      <c r="E36" s="331"/>
      <c r="F36" s="101"/>
      <c r="G36" s="101"/>
      <c r="H36" s="305">
        <v>20</v>
      </c>
      <c r="I36" s="307"/>
      <c r="J36" s="102"/>
      <c r="K36" s="102"/>
      <c r="L36" s="102"/>
    </row>
    <row r="37" spans="1:12" ht="16.5" thickBot="1">
      <c r="A37" s="93"/>
      <c r="B37" s="305">
        <v>3</v>
      </c>
      <c r="C37" s="307"/>
      <c r="D37" s="330"/>
      <c r="E37" s="331"/>
      <c r="F37" s="101"/>
      <c r="G37" s="101"/>
      <c r="H37" s="305">
        <v>21</v>
      </c>
      <c r="I37" s="307"/>
      <c r="J37" s="102"/>
      <c r="K37" s="102"/>
      <c r="L37" s="102"/>
    </row>
    <row r="38" spans="1:12" ht="16.5" thickBot="1">
      <c r="A38" s="93"/>
      <c r="B38" s="305">
        <v>4</v>
      </c>
      <c r="C38" s="307"/>
      <c r="D38" s="330"/>
      <c r="E38" s="331"/>
      <c r="F38" s="101"/>
      <c r="G38" s="101"/>
      <c r="H38" s="305">
        <v>22</v>
      </c>
      <c r="I38" s="307"/>
      <c r="J38" s="102"/>
      <c r="K38" s="102"/>
      <c r="L38" s="102"/>
    </row>
    <row r="39" spans="1:12" ht="16.5" thickBot="1">
      <c r="A39" s="93"/>
      <c r="B39" s="305">
        <v>5</v>
      </c>
      <c r="C39" s="307"/>
      <c r="D39" s="330"/>
      <c r="E39" s="331"/>
      <c r="F39" s="101"/>
      <c r="G39" s="101"/>
      <c r="H39" s="305">
        <v>23</v>
      </c>
      <c r="I39" s="307"/>
      <c r="J39" s="102"/>
      <c r="K39" s="102"/>
      <c r="L39" s="102"/>
    </row>
    <row r="40" spans="1:12" ht="16.5" thickBot="1">
      <c r="A40" s="93"/>
      <c r="B40" s="305">
        <v>6</v>
      </c>
      <c r="C40" s="307"/>
      <c r="D40" s="330"/>
      <c r="E40" s="331"/>
      <c r="F40" s="101"/>
      <c r="G40" s="101"/>
      <c r="H40" s="305">
        <v>24</v>
      </c>
      <c r="I40" s="307"/>
      <c r="J40" s="102"/>
      <c r="K40" s="102"/>
      <c r="L40" s="102"/>
    </row>
    <row r="41" spans="1:12" ht="16.5" thickBot="1">
      <c r="A41" s="93"/>
      <c r="B41" s="305">
        <v>7</v>
      </c>
      <c r="C41" s="307"/>
      <c r="D41" s="305"/>
      <c r="E41" s="307"/>
      <c r="F41" s="102"/>
      <c r="G41" s="102"/>
      <c r="H41" s="305">
        <v>25</v>
      </c>
      <c r="I41" s="307"/>
      <c r="J41" s="102"/>
      <c r="K41" s="102"/>
      <c r="L41" s="102"/>
    </row>
    <row r="42" spans="1:12" ht="16.5" thickBot="1">
      <c r="A42" s="93"/>
      <c r="B42" s="305">
        <v>8</v>
      </c>
      <c r="C42" s="307"/>
      <c r="D42" s="305"/>
      <c r="E42" s="307"/>
      <c r="F42" s="102"/>
      <c r="G42" s="102"/>
      <c r="H42" s="305">
        <v>26</v>
      </c>
      <c r="I42" s="307"/>
      <c r="J42" s="102"/>
      <c r="K42" s="102"/>
      <c r="L42" s="102"/>
    </row>
    <row r="43" spans="1:12" ht="16.5" thickBot="1">
      <c r="A43" s="93"/>
      <c r="B43" s="305">
        <v>9</v>
      </c>
      <c r="C43" s="307"/>
      <c r="D43" s="305"/>
      <c r="E43" s="307"/>
      <c r="F43" s="102"/>
      <c r="G43" s="102"/>
      <c r="H43" s="305">
        <v>27</v>
      </c>
      <c r="I43" s="307"/>
      <c r="J43" s="102"/>
      <c r="K43" s="102"/>
      <c r="L43" s="102"/>
    </row>
    <row r="44" spans="1:12" ht="16.5" thickBot="1">
      <c r="A44" s="93"/>
      <c r="B44" s="305">
        <v>10</v>
      </c>
      <c r="C44" s="307"/>
      <c r="D44" s="305"/>
      <c r="E44" s="307"/>
      <c r="F44" s="102"/>
      <c r="G44" s="102"/>
      <c r="H44" s="305">
        <v>28</v>
      </c>
      <c r="I44" s="307"/>
      <c r="J44" s="102"/>
      <c r="K44" s="102"/>
      <c r="L44" s="102"/>
    </row>
    <row r="45" spans="1:12" ht="16.5" thickBot="1">
      <c r="A45" s="93"/>
      <c r="B45" s="305">
        <v>11</v>
      </c>
      <c r="C45" s="307"/>
      <c r="D45" s="305"/>
      <c r="E45" s="307"/>
      <c r="F45" s="102"/>
      <c r="G45" s="102"/>
      <c r="H45" s="305">
        <v>29</v>
      </c>
      <c r="I45" s="307"/>
      <c r="J45" s="102"/>
      <c r="K45" s="102"/>
      <c r="L45" s="102"/>
    </row>
    <row r="46" spans="1:12" ht="16.5" thickBot="1">
      <c r="A46" s="93"/>
      <c r="B46" s="305">
        <v>12</v>
      </c>
      <c r="C46" s="307"/>
      <c r="D46" s="305"/>
      <c r="E46" s="307"/>
      <c r="F46" s="102"/>
      <c r="G46" s="102"/>
      <c r="H46" s="305">
        <v>30</v>
      </c>
      <c r="I46" s="307"/>
      <c r="J46" s="102"/>
      <c r="K46" s="102"/>
      <c r="L46" s="102"/>
    </row>
    <row r="47" spans="1:12" ht="16.5" thickBot="1">
      <c r="A47" s="93"/>
      <c r="B47" s="305">
        <v>13</v>
      </c>
      <c r="C47" s="307"/>
      <c r="D47" s="305"/>
      <c r="E47" s="307"/>
      <c r="F47" s="102"/>
      <c r="G47" s="102"/>
      <c r="H47" s="305">
        <v>31</v>
      </c>
      <c r="I47" s="307"/>
      <c r="J47" s="102"/>
      <c r="K47" s="102"/>
      <c r="L47" s="102"/>
    </row>
    <row r="48" spans="1:12" ht="16.5" thickBot="1">
      <c r="A48" s="93"/>
      <c r="B48" s="305">
        <v>14</v>
      </c>
      <c r="C48" s="307"/>
      <c r="D48" s="305"/>
      <c r="E48" s="307"/>
      <c r="F48" s="102"/>
      <c r="G48" s="102"/>
      <c r="H48" s="305">
        <v>32</v>
      </c>
      <c r="I48" s="307"/>
      <c r="J48" s="102"/>
      <c r="K48" s="102"/>
      <c r="L48" s="102"/>
    </row>
    <row r="49" spans="1:12" ht="16.5" thickBot="1">
      <c r="A49" s="93"/>
      <c r="B49" s="305">
        <v>15</v>
      </c>
      <c r="C49" s="307"/>
      <c r="D49" s="305"/>
      <c r="E49" s="307"/>
      <c r="F49" s="102"/>
      <c r="G49" s="102"/>
      <c r="H49" s="305">
        <v>33</v>
      </c>
      <c r="I49" s="307"/>
      <c r="J49" s="102"/>
      <c r="K49" s="102"/>
      <c r="L49" s="102"/>
    </row>
    <row r="50" spans="1:12" ht="16.5" thickBot="1">
      <c r="A50" s="93"/>
      <c r="B50" s="305">
        <v>16</v>
      </c>
      <c r="C50" s="307"/>
      <c r="D50" s="305"/>
      <c r="E50" s="307"/>
      <c r="F50" s="102"/>
      <c r="G50" s="102"/>
      <c r="H50" s="305">
        <v>34</v>
      </c>
      <c r="I50" s="307"/>
      <c r="J50" s="102"/>
      <c r="K50" s="102"/>
      <c r="L50" s="102"/>
    </row>
    <row r="51" spans="1:12" ht="16.5" thickBot="1">
      <c r="A51" s="93"/>
      <c r="B51" s="305">
        <v>17</v>
      </c>
      <c r="C51" s="307"/>
      <c r="D51" s="305"/>
      <c r="E51" s="307"/>
      <c r="F51" s="102"/>
      <c r="G51" s="102"/>
      <c r="H51" s="305">
        <v>35</v>
      </c>
      <c r="I51" s="307"/>
      <c r="J51" s="102"/>
      <c r="K51" s="102"/>
      <c r="L51" s="102"/>
    </row>
    <row r="52" spans="1:12" ht="16.5" thickBot="1">
      <c r="A52" s="93"/>
      <c r="B52" s="305">
        <v>18</v>
      </c>
      <c r="C52" s="307"/>
      <c r="D52" s="305"/>
      <c r="E52" s="307"/>
      <c r="F52" s="102"/>
      <c r="G52" s="102"/>
      <c r="H52" s="305">
        <v>36</v>
      </c>
      <c r="I52" s="307"/>
      <c r="J52" s="102"/>
      <c r="K52" s="102"/>
      <c r="L52" s="102"/>
    </row>
  </sheetData>
  <sheetProtection/>
  <mergeCells count="104">
    <mergeCell ref="B51:C51"/>
    <mergeCell ref="D51:E51"/>
    <mergeCell ref="H51:I51"/>
    <mergeCell ref="B52:C52"/>
    <mergeCell ref="D52:E52"/>
    <mergeCell ref="H52:I52"/>
    <mergeCell ref="B49:C49"/>
    <mergeCell ref="D49:E49"/>
    <mergeCell ref="H49:I49"/>
    <mergeCell ref="B50:C50"/>
    <mergeCell ref="D50:E50"/>
    <mergeCell ref="H50:I50"/>
    <mergeCell ref="B47:C47"/>
    <mergeCell ref="D47:E47"/>
    <mergeCell ref="H47:I47"/>
    <mergeCell ref="B48:C48"/>
    <mergeCell ref="D48:E48"/>
    <mergeCell ref="H48:I48"/>
    <mergeCell ref="B45:C45"/>
    <mergeCell ref="D45:E45"/>
    <mergeCell ref="H45:I45"/>
    <mergeCell ref="B46:C46"/>
    <mergeCell ref="D46:E46"/>
    <mergeCell ref="H46:I46"/>
    <mergeCell ref="B43:C43"/>
    <mergeCell ref="D43:E43"/>
    <mergeCell ref="H43:I43"/>
    <mergeCell ref="B44:C44"/>
    <mergeCell ref="D44:E44"/>
    <mergeCell ref="H44:I44"/>
    <mergeCell ref="B41:C41"/>
    <mergeCell ref="D41:E41"/>
    <mergeCell ref="H41:I41"/>
    <mergeCell ref="B42:C42"/>
    <mergeCell ref="D42:E42"/>
    <mergeCell ref="H42:I42"/>
    <mergeCell ref="B39:C39"/>
    <mergeCell ref="D39:E39"/>
    <mergeCell ref="H39:I39"/>
    <mergeCell ref="B40:C40"/>
    <mergeCell ref="D40:E40"/>
    <mergeCell ref="H40:I40"/>
    <mergeCell ref="B37:C37"/>
    <mergeCell ref="D37:E37"/>
    <mergeCell ref="H37:I37"/>
    <mergeCell ref="B38:C38"/>
    <mergeCell ref="D38:E38"/>
    <mergeCell ref="H38:I38"/>
    <mergeCell ref="B35:C35"/>
    <mergeCell ref="D35:E35"/>
    <mergeCell ref="H35:I35"/>
    <mergeCell ref="B36:C36"/>
    <mergeCell ref="D36:E36"/>
    <mergeCell ref="H36:I36"/>
    <mergeCell ref="A32:L32"/>
    <mergeCell ref="A33:L33"/>
    <mergeCell ref="B34:C34"/>
    <mergeCell ref="D34:G34"/>
    <mergeCell ref="H34:I34"/>
    <mergeCell ref="J34:L34"/>
    <mergeCell ref="B26:L26"/>
    <mergeCell ref="B27:L27"/>
    <mergeCell ref="B28:L28"/>
    <mergeCell ref="B29:L29"/>
    <mergeCell ref="B30:L30"/>
    <mergeCell ref="B31:L31"/>
    <mergeCell ref="B20:L20"/>
    <mergeCell ref="B21:L21"/>
    <mergeCell ref="B22:L22"/>
    <mergeCell ref="B23:L23"/>
    <mergeCell ref="B24:L24"/>
    <mergeCell ref="B25:L25"/>
    <mergeCell ref="B12:L12"/>
    <mergeCell ref="A13:L13"/>
    <mergeCell ref="A15:L15"/>
    <mergeCell ref="A16:L16"/>
    <mergeCell ref="A18:L18"/>
    <mergeCell ref="A19:L19"/>
    <mergeCell ref="A10:B10"/>
    <mergeCell ref="C10:I10"/>
    <mergeCell ref="J10:L10"/>
    <mergeCell ref="A11:D11"/>
    <mergeCell ref="E11:H11"/>
    <mergeCell ref="I11:L11"/>
    <mergeCell ref="A8:B8"/>
    <mergeCell ref="C8:I8"/>
    <mergeCell ref="J8:L8"/>
    <mergeCell ref="A9:B9"/>
    <mergeCell ref="C9:I9"/>
    <mergeCell ref="J9:L9"/>
    <mergeCell ref="C5:I5"/>
    <mergeCell ref="J5:L5"/>
    <mergeCell ref="C6:I6"/>
    <mergeCell ref="J6:L6"/>
    <mergeCell ref="A7:B7"/>
    <mergeCell ref="C7:I7"/>
    <mergeCell ref="J7:L7"/>
    <mergeCell ref="A2:B2"/>
    <mergeCell ref="J2:L2"/>
    <mergeCell ref="A3:B3"/>
    <mergeCell ref="J3:L3"/>
    <mergeCell ref="A4:B4"/>
    <mergeCell ref="C4:I4"/>
    <mergeCell ref="J4:L4"/>
  </mergeCells>
  <printOptions/>
  <pageMargins left="0.511811024" right="0.511811024" top="0.787401575" bottom="0.787401575" header="0.31496062" footer="0.31496062"/>
  <pageSetup fitToHeight="0" fitToWidth="1" horizontalDpi="600" verticalDpi="600" orientation="portrait" paperSize="9" scale="80" r:id="rId3"/>
  <legacyDrawing r:id="rId2"/>
  <oleObjects>
    <oleObject progId="PBrush" shapeId="1629802" r:id="rId1"/>
  </oleObjects>
</worksheet>
</file>

<file path=xl/worksheets/sheet15.xml><?xml version="1.0" encoding="utf-8"?>
<worksheet xmlns="http://schemas.openxmlformats.org/spreadsheetml/2006/main" xmlns:r="http://schemas.openxmlformats.org/officeDocument/2006/relationships">
  <sheetPr>
    <pageSetUpPr fitToPage="1"/>
  </sheetPr>
  <dimension ref="A5:K47"/>
  <sheetViews>
    <sheetView zoomScalePageLayoutView="0" workbookViewId="0" topLeftCell="A10">
      <selection activeCell="A15" sqref="A15:D15"/>
    </sheetView>
  </sheetViews>
  <sheetFormatPr defaultColWidth="9.140625" defaultRowHeight="15"/>
  <cols>
    <col min="4" max="4" width="3.7109375" style="0" customWidth="1"/>
    <col min="6" max="6" width="11.00390625" style="0" customWidth="1"/>
    <col min="7" max="7" width="7.28125" style="0" customWidth="1"/>
  </cols>
  <sheetData>
    <row r="5" spans="1:11" ht="15">
      <c r="A5" s="332" t="s">
        <v>246</v>
      </c>
      <c r="B5" s="332"/>
      <c r="C5" s="332"/>
      <c r="D5" s="332"/>
      <c r="E5" s="332"/>
      <c r="F5" s="332"/>
      <c r="G5" s="332"/>
      <c r="H5" s="332"/>
      <c r="I5" s="332"/>
      <c r="J5" s="332"/>
      <c r="K5" s="332"/>
    </row>
    <row r="6" spans="1:11" ht="15">
      <c r="A6" s="333" t="s">
        <v>227</v>
      </c>
      <c r="B6" s="333"/>
      <c r="C6" s="333"/>
      <c r="D6" s="333"/>
      <c r="E6" s="333"/>
      <c r="F6" s="333"/>
      <c r="G6" s="333"/>
      <c r="H6" s="333"/>
      <c r="I6" s="333"/>
      <c r="J6" s="333"/>
      <c r="K6" s="333"/>
    </row>
    <row r="7" spans="1:11" ht="15">
      <c r="A7" s="333" t="s">
        <v>228</v>
      </c>
      <c r="B7" s="333"/>
      <c r="C7" s="333"/>
      <c r="D7" s="333"/>
      <c r="E7" s="333"/>
      <c r="F7" s="333"/>
      <c r="G7" s="333"/>
      <c r="H7" s="333"/>
      <c r="I7" s="333"/>
      <c r="J7" s="333"/>
      <c r="K7" s="333"/>
    </row>
    <row r="8" spans="1:11" ht="15">
      <c r="A8" s="333" t="s">
        <v>247</v>
      </c>
      <c r="B8" s="333"/>
      <c r="C8" s="333"/>
      <c r="D8" s="333"/>
      <c r="E8" s="333"/>
      <c r="F8" s="333"/>
      <c r="G8" s="333"/>
      <c r="H8" s="333"/>
      <c r="I8" s="333"/>
      <c r="J8" s="333"/>
      <c r="K8" s="333"/>
    </row>
    <row r="9" spans="1:11" ht="15">
      <c r="A9" s="333" t="s">
        <v>208</v>
      </c>
      <c r="B9" s="333"/>
      <c r="C9" s="333"/>
      <c r="D9" s="333"/>
      <c r="E9" s="333"/>
      <c r="F9" s="333"/>
      <c r="G9" s="333"/>
      <c r="H9" s="333"/>
      <c r="I9" s="333"/>
      <c r="J9" s="333"/>
      <c r="K9" s="333"/>
    </row>
    <row r="10" spans="1:11" ht="15">
      <c r="A10" s="333" t="s">
        <v>248</v>
      </c>
      <c r="B10" s="333"/>
      <c r="C10" s="333"/>
      <c r="D10" s="333"/>
      <c r="E10" s="333"/>
      <c r="F10" s="333"/>
      <c r="G10" s="333"/>
      <c r="H10" s="333"/>
      <c r="I10" s="333"/>
      <c r="J10" s="333"/>
      <c r="K10" s="333"/>
    </row>
    <row r="11" spans="1:11" ht="15">
      <c r="A11" s="336" t="s">
        <v>249</v>
      </c>
      <c r="B11" s="336"/>
      <c r="C11" s="336"/>
      <c r="D11" s="336"/>
      <c r="E11" s="336"/>
      <c r="F11" s="336"/>
      <c r="G11" s="336"/>
      <c r="H11" s="336"/>
      <c r="I11" s="336"/>
      <c r="J11" s="336"/>
      <c r="K11" s="336"/>
    </row>
    <row r="13" s="104" customFormat="1" ht="12.75">
      <c r="A13" s="103" t="s">
        <v>384</v>
      </c>
    </row>
    <row r="14" spans="1:11" s="104" customFormat="1" ht="24" customHeight="1">
      <c r="A14" s="337" t="s">
        <v>268</v>
      </c>
      <c r="B14" s="337"/>
      <c r="C14" s="337"/>
      <c r="D14" s="337"/>
      <c r="E14" s="337"/>
      <c r="F14" s="337"/>
      <c r="G14" s="337"/>
      <c r="H14" s="337"/>
      <c r="I14" s="337"/>
      <c r="J14" s="337"/>
      <c r="K14" s="337"/>
    </row>
    <row r="15" spans="1:4" s="104" customFormat="1" ht="12.75">
      <c r="A15" s="338" t="s">
        <v>250</v>
      </c>
      <c r="B15" s="338"/>
      <c r="C15" s="338"/>
      <c r="D15" s="338"/>
    </row>
    <row r="16" spans="1:4" s="104" customFormat="1" ht="12.75">
      <c r="A16" s="338" t="s">
        <v>251</v>
      </c>
      <c r="B16" s="338"/>
      <c r="C16" s="338"/>
      <c r="D16" s="338"/>
    </row>
    <row r="17" spans="1:11" s="104" customFormat="1" ht="12.75">
      <c r="A17" s="338" t="s">
        <v>269</v>
      </c>
      <c r="B17" s="338"/>
      <c r="C17" s="338"/>
      <c r="D17" s="338"/>
      <c r="E17" s="338"/>
      <c r="F17" s="338"/>
      <c r="G17" s="338"/>
      <c r="H17" s="338"/>
      <c r="I17" s="338"/>
      <c r="J17" s="338"/>
      <c r="K17" s="338"/>
    </row>
    <row r="18" spans="1:10" s="104" customFormat="1" ht="12.75">
      <c r="A18" s="339" t="s">
        <v>252</v>
      </c>
      <c r="B18" s="339"/>
      <c r="C18" s="339"/>
      <c r="D18" s="339"/>
      <c r="E18" s="339"/>
      <c r="F18" s="339"/>
      <c r="G18" s="339"/>
      <c r="H18" s="339"/>
      <c r="I18" s="339"/>
      <c r="J18" s="339"/>
    </row>
    <row r="19" spans="1:11" s="104" customFormat="1" ht="12.75">
      <c r="A19" s="339" t="s">
        <v>253</v>
      </c>
      <c r="B19" s="339"/>
      <c r="C19" s="339"/>
      <c r="D19" s="339"/>
      <c r="E19" s="339"/>
      <c r="F19" s="339"/>
      <c r="G19" s="339"/>
      <c r="H19" s="339"/>
      <c r="I19" s="339"/>
      <c r="J19" s="339"/>
      <c r="K19" s="339"/>
    </row>
    <row r="20" ht="15">
      <c r="A20" s="105"/>
    </row>
    <row r="21" spans="1:11" ht="50.25" customHeight="1">
      <c r="A21" s="342" t="s">
        <v>254</v>
      </c>
      <c r="B21" s="342"/>
      <c r="C21" s="342"/>
      <c r="D21" s="342"/>
      <c r="E21" s="342"/>
      <c r="F21" s="342"/>
      <c r="G21" s="342"/>
      <c r="H21" s="342"/>
      <c r="I21" s="342"/>
      <c r="J21" s="342"/>
      <c r="K21" s="342"/>
    </row>
    <row r="22" spans="1:11" ht="15">
      <c r="A22" s="106" t="s">
        <v>179</v>
      </c>
      <c r="B22" s="343" t="s">
        <v>197</v>
      </c>
      <c r="C22" s="343"/>
      <c r="D22" s="343"/>
      <c r="E22" s="343"/>
      <c r="F22" s="343"/>
      <c r="G22" s="343"/>
      <c r="H22" s="343" t="s">
        <v>255</v>
      </c>
      <c r="I22" s="343"/>
      <c r="J22" s="343" t="s">
        <v>256</v>
      </c>
      <c r="K22" s="343"/>
    </row>
    <row r="23" spans="1:11" ht="90" customHeight="1">
      <c r="A23" s="112">
        <v>1</v>
      </c>
      <c r="B23" s="344" t="s">
        <v>271</v>
      </c>
      <c r="C23" s="345"/>
      <c r="D23" s="345"/>
      <c r="E23" s="345"/>
      <c r="F23" s="345"/>
      <c r="G23" s="346"/>
      <c r="H23" s="335" t="s">
        <v>270</v>
      </c>
      <c r="I23" s="335"/>
      <c r="J23" s="334">
        <v>80000</v>
      </c>
      <c r="K23" s="335"/>
    </row>
    <row r="24" spans="1:11" ht="39.75" customHeight="1">
      <c r="A24" s="340" t="s">
        <v>272</v>
      </c>
      <c r="B24" s="340"/>
      <c r="C24" s="340"/>
      <c r="D24" s="340"/>
      <c r="E24" s="340"/>
      <c r="F24" s="340"/>
      <c r="G24" s="340"/>
      <c r="H24" s="340"/>
      <c r="I24" s="340"/>
      <c r="J24" s="340"/>
      <c r="K24" s="340"/>
    </row>
    <row r="28" spans="1:11" ht="15">
      <c r="A28" s="341" t="s">
        <v>265</v>
      </c>
      <c r="B28" s="341"/>
      <c r="C28" s="341"/>
      <c r="D28" s="341"/>
      <c r="E28" s="341"/>
      <c r="F28" s="341"/>
      <c r="G28" s="332" t="s">
        <v>257</v>
      </c>
      <c r="H28" s="332"/>
      <c r="I28" s="332"/>
      <c r="J28" s="332"/>
      <c r="K28" s="332"/>
    </row>
    <row r="29" spans="1:11" ht="15">
      <c r="A29" s="348" t="s">
        <v>273</v>
      </c>
      <c r="B29" s="348"/>
      <c r="C29" s="348"/>
      <c r="D29" s="348"/>
      <c r="E29" s="348"/>
      <c r="F29" s="348"/>
      <c r="G29" s="347" t="s">
        <v>258</v>
      </c>
      <c r="H29" s="347"/>
      <c r="I29" s="347"/>
      <c r="J29" s="347"/>
      <c r="K29" s="347"/>
    </row>
    <row r="30" spans="1:11" ht="15">
      <c r="A30" s="347" t="s">
        <v>259</v>
      </c>
      <c r="B30" s="347"/>
      <c r="C30" s="347"/>
      <c r="D30" s="347"/>
      <c r="E30" s="347"/>
      <c r="F30" s="107"/>
      <c r="G30" s="347" t="s">
        <v>260</v>
      </c>
      <c r="H30" s="347"/>
      <c r="I30" s="347"/>
      <c r="J30" s="347"/>
      <c r="K30" s="347"/>
    </row>
    <row r="32" ht="15">
      <c r="A32" s="103" t="s">
        <v>261</v>
      </c>
    </row>
    <row r="33" ht="15">
      <c r="A33" s="108"/>
    </row>
    <row r="34" s="104" customFormat="1" ht="12.75">
      <c r="A34" s="109" t="s">
        <v>262</v>
      </c>
    </row>
    <row r="35" s="104" customFormat="1" ht="12.75">
      <c r="A35" s="109" t="s">
        <v>263</v>
      </c>
    </row>
    <row r="36" s="104" customFormat="1" ht="12.75">
      <c r="A36" s="110" t="s">
        <v>264</v>
      </c>
    </row>
    <row r="41" spans="3:9" ht="15">
      <c r="C41" s="332" t="s">
        <v>265</v>
      </c>
      <c r="D41" s="332"/>
      <c r="E41" s="332"/>
      <c r="F41" s="332"/>
      <c r="G41" s="332"/>
      <c r="H41" s="332"/>
      <c r="I41" s="332"/>
    </row>
    <row r="42" spans="1:11" ht="15">
      <c r="A42" s="348" t="s">
        <v>274</v>
      </c>
      <c r="B42" s="348"/>
      <c r="C42" s="348"/>
      <c r="D42" s="348"/>
      <c r="E42" s="348"/>
      <c r="F42" s="348"/>
      <c r="G42" s="348"/>
      <c r="H42" s="348"/>
      <c r="I42" s="348"/>
      <c r="J42" s="348"/>
      <c r="K42" s="348"/>
    </row>
    <row r="43" spans="1:11" ht="15">
      <c r="A43" s="347" t="s">
        <v>266</v>
      </c>
      <c r="B43" s="347"/>
      <c r="C43" s="347"/>
      <c r="D43" s="347"/>
      <c r="E43" s="347"/>
      <c r="F43" s="347"/>
      <c r="G43" s="347"/>
      <c r="H43" s="347"/>
      <c r="I43" s="347"/>
      <c r="J43" s="347"/>
      <c r="K43" s="347"/>
    </row>
    <row r="47" ht="15" hidden="1">
      <c r="B47" s="111" t="s">
        <v>267</v>
      </c>
    </row>
  </sheetData>
  <sheetProtection/>
  <mergeCells count="30">
    <mergeCell ref="A43:K43"/>
    <mergeCell ref="A29:F29"/>
    <mergeCell ref="G29:K29"/>
    <mergeCell ref="A30:E30"/>
    <mergeCell ref="G30:K30"/>
    <mergeCell ref="C41:I41"/>
    <mergeCell ref="A42:K42"/>
    <mergeCell ref="A24:K24"/>
    <mergeCell ref="A28:F28"/>
    <mergeCell ref="G28:K28"/>
    <mergeCell ref="A19:K19"/>
    <mergeCell ref="A21:K21"/>
    <mergeCell ref="B22:G22"/>
    <mergeCell ref="H22:I22"/>
    <mergeCell ref="J22:K22"/>
    <mergeCell ref="B23:G23"/>
    <mergeCell ref="H23:I23"/>
    <mergeCell ref="J23:K23"/>
    <mergeCell ref="A11:K11"/>
    <mergeCell ref="A14:K14"/>
    <mergeCell ref="A15:D15"/>
    <mergeCell ref="A16:D16"/>
    <mergeCell ref="A17:K17"/>
    <mergeCell ref="A18:J18"/>
    <mergeCell ref="A5:K5"/>
    <mergeCell ref="A6:K6"/>
    <mergeCell ref="A7:K7"/>
    <mergeCell ref="A8:K8"/>
    <mergeCell ref="A9:K9"/>
    <mergeCell ref="A10:K10"/>
  </mergeCells>
  <printOptions/>
  <pageMargins left="0.511811024" right="0.511811024" top="0.787401575" bottom="0.787401575" header="0.31496062" footer="0.31496062"/>
  <pageSetup fitToHeight="0" fitToWidth="1"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sheetPr codeName="Plan2"/>
  <dimension ref="A1:W51"/>
  <sheetViews>
    <sheetView zoomScale="120" zoomScaleNormal="120" zoomScalePageLayoutView="0" workbookViewId="0" topLeftCell="A34">
      <selection activeCell="A35" sqref="A35"/>
    </sheetView>
  </sheetViews>
  <sheetFormatPr defaultColWidth="9.140625" defaultRowHeight="15"/>
  <cols>
    <col min="2" max="2" width="11.00390625" style="0" customWidth="1"/>
    <col min="3" max="3" width="14.140625" style="0" customWidth="1"/>
    <col min="4" max="4" width="15.8515625" style="0" customWidth="1"/>
    <col min="5" max="5" width="14.28125" style="0" customWidth="1"/>
    <col min="6" max="6" width="16.140625" style="61" customWidth="1"/>
    <col min="7" max="7" width="13.28125" style="0" customWidth="1"/>
    <col min="8" max="8" width="13.57421875" style="0" customWidth="1"/>
    <col min="9" max="9" width="12.8515625" style="0" customWidth="1"/>
    <col min="10" max="10" width="13.8515625" style="0" customWidth="1"/>
    <col min="11" max="12" width="12.8515625" style="0" customWidth="1"/>
    <col min="13" max="13" width="13.8515625" style="0" customWidth="1"/>
    <col min="14" max="14" width="12.7109375" style="0" customWidth="1"/>
    <col min="15" max="17" width="11.8515625" style="0" bestFit="1" customWidth="1"/>
    <col min="18" max="18" width="12.57421875" style="0" customWidth="1"/>
    <col min="19" max="19" width="11.8515625" style="0" bestFit="1" customWidth="1"/>
  </cols>
  <sheetData>
    <row r="1" spans="3:23" ht="15.75" thickBot="1">
      <c r="C1" s="349" t="s">
        <v>320</v>
      </c>
      <c r="D1" s="349"/>
      <c r="E1" s="349"/>
      <c r="F1" s="349"/>
      <c r="G1" s="349"/>
      <c r="H1" s="349"/>
      <c r="I1" s="349"/>
      <c r="J1" s="349" t="s">
        <v>321</v>
      </c>
      <c r="K1" s="349"/>
      <c r="L1" s="349"/>
      <c r="M1" s="349"/>
      <c r="N1" s="349"/>
      <c r="O1" s="349"/>
      <c r="P1" s="349"/>
      <c r="Q1" s="349" t="s">
        <v>322</v>
      </c>
      <c r="R1" s="349"/>
      <c r="S1" s="349"/>
      <c r="T1" s="349"/>
      <c r="U1" s="349"/>
      <c r="V1" s="349"/>
      <c r="W1" s="349"/>
    </row>
    <row r="2" spans="3:23" ht="15.75" thickBot="1">
      <c r="C2" s="119"/>
      <c r="D2" s="119" t="s">
        <v>288</v>
      </c>
      <c r="E2" s="120" t="s">
        <v>289</v>
      </c>
      <c r="F2" s="134">
        <v>3.1</v>
      </c>
      <c r="G2" s="122" t="s">
        <v>290</v>
      </c>
      <c r="H2" s="123">
        <v>150</v>
      </c>
      <c r="I2" s="120" t="s">
        <v>291</v>
      </c>
      <c r="J2" s="119"/>
      <c r="K2" s="119" t="s">
        <v>288</v>
      </c>
      <c r="L2" s="120" t="s">
        <v>319</v>
      </c>
      <c r="M2" s="121">
        <v>1</v>
      </c>
      <c r="N2" s="122" t="s">
        <v>290</v>
      </c>
      <c r="O2" s="123">
        <v>30000</v>
      </c>
      <c r="P2" s="120" t="s">
        <v>291</v>
      </c>
      <c r="Q2" s="119"/>
      <c r="R2" s="119" t="s">
        <v>288</v>
      </c>
      <c r="S2" s="120" t="s">
        <v>319</v>
      </c>
      <c r="T2" s="121">
        <v>0.25</v>
      </c>
      <c r="U2" s="122" t="s">
        <v>290</v>
      </c>
      <c r="V2" s="123">
        <v>10000</v>
      </c>
      <c r="W2" s="120" t="s">
        <v>291</v>
      </c>
    </row>
    <row r="3" spans="3:23" ht="15.75" thickBot="1">
      <c r="C3" s="124"/>
      <c r="D3" s="124" t="s">
        <v>292</v>
      </c>
      <c r="E3" s="125" t="s">
        <v>289</v>
      </c>
      <c r="F3" s="135">
        <v>3.1</v>
      </c>
      <c r="G3" s="127" t="s">
        <v>293</v>
      </c>
      <c r="H3" s="128">
        <v>60</v>
      </c>
      <c r="I3" s="125" t="s">
        <v>291</v>
      </c>
      <c r="J3" s="124"/>
      <c r="K3" s="124" t="s">
        <v>292</v>
      </c>
      <c r="L3" s="125" t="s">
        <v>319</v>
      </c>
      <c r="M3" s="126">
        <v>1</v>
      </c>
      <c r="N3" s="127" t="s">
        <v>293</v>
      </c>
      <c r="O3" s="128">
        <v>20000</v>
      </c>
      <c r="P3" s="125" t="s">
        <v>291</v>
      </c>
      <c r="Q3" s="124"/>
      <c r="R3" s="124" t="s">
        <v>292</v>
      </c>
      <c r="S3" s="125" t="s">
        <v>319</v>
      </c>
      <c r="T3" s="126">
        <v>0.25</v>
      </c>
      <c r="U3" s="127" t="s">
        <v>293</v>
      </c>
      <c r="V3" s="128">
        <v>10000</v>
      </c>
      <c r="W3" s="125" t="s">
        <v>291</v>
      </c>
    </row>
    <row r="4" spans="3:23" ht="15.75" thickBot="1">
      <c r="C4" s="119"/>
      <c r="D4" s="119" t="s">
        <v>294</v>
      </c>
      <c r="E4" s="120" t="s">
        <v>289</v>
      </c>
      <c r="F4" s="134">
        <v>3.1</v>
      </c>
      <c r="G4" s="122" t="s">
        <v>295</v>
      </c>
      <c r="H4" s="123">
        <v>200</v>
      </c>
      <c r="I4" s="120" t="s">
        <v>291</v>
      </c>
      <c r="J4" s="119"/>
      <c r="K4" s="119" t="s">
        <v>294</v>
      </c>
      <c r="L4" s="120" t="s">
        <v>319</v>
      </c>
      <c r="M4" s="121">
        <v>1</v>
      </c>
      <c r="N4" s="122" t="s">
        <v>295</v>
      </c>
      <c r="O4" s="123">
        <v>25000</v>
      </c>
      <c r="P4" s="120" t="s">
        <v>291</v>
      </c>
      <c r="Q4" s="119"/>
      <c r="R4" s="119" t="s">
        <v>294</v>
      </c>
      <c r="S4" s="120" t="s">
        <v>319</v>
      </c>
      <c r="T4" s="121">
        <v>0.25</v>
      </c>
      <c r="U4" s="122" t="s">
        <v>295</v>
      </c>
      <c r="V4" s="123">
        <v>5000</v>
      </c>
      <c r="W4" s="120" t="s">
        <v>291</v>
      </c>
    </row>
    <row r="5" spans="3:23" ht="15.75" thickBot="1">
      <c r="C5" s="124"/>
      <c r="D5" s="124" t="s">
        <v>296</v>
      </c>
      <c r="E5" s="125" t="s">
        <v>289</v>
      </c>
      <c r="F5" s="135">
        <v>3.1</v>
      </c>
      <c r="G5" s="127" t="s">
        <v>297</v>
      </c>
      <c r="H5" s="128">
        <v>50</v>
      </c>
      <c r="I5" s="125" t="s">
        <v>291</v>
      </c>
      <c r="J5" s="124"/>
      <c r="K5" s="124" t="s">
        <v>296</v>
      </c>
      <c r="L5" s="125" t="s">
        <v>319</v>
      </c>
      <c r="M5" s="126">
        <v>1</v>
      </c>
      <c r="N5" s="127" t="s">
        <v>297</v>
      </c>
      <c r="O5" s="128">
        <v>30000</v>
      </c>
      <c r="P5" s="125" t="s">
        <v>291</v>
      </c>
      <c r="Q5" s="124"/>
      <c r="R5" s="124" t="s">
        <v>296</v>
      </c>
      <c r="S5" s="125" t="s">
        <v>319</v>
      </c>
      <c r="T5" s="126">
        <v>0.25</v>
      </c>
      <c r="U5" s="127" t="s">
        <v>297</v>
      </c>
      <c r="V5" s="128">
        <v>5000</v>
      </c>
      <c r="W5" s="125" t="s">
        <v>291</v>
      </c>
    </row>
    <row r="6" spans="3:23" ht="15.75" thickBot="1">
      <c r="C6" s="119"/>
      <c r="D6" s="119" t="s">
        <v>298</v>
      </c>
      <c r="E6" s="120" t="s">
        <v>289</v>
      </c>
      <c r="F6" s="134">
        <v>3.1</v>
      </c>
      <c r="G6" s="122" t="s">
        <v>297</v>
      </c>
      <c r="H6" s="123">
        <v>1500</v>
      </c>
      <c r="I6" s="120" t="s">
        <v>291</v>
      </c>
      <c r="J6" s="119"/>
      <c r="K6" s="119" t="s">
        <v>298</v>
      </c>
      <c r="L6" s="120" t="s">
        <v>319</v>
      </c>
      <c r="M6" s="121">
        <v>1</v>
      </c>
      <c r="N6" s="122" t="s">
        <v>297</v>
      </c>
      <c r="O6" s="123">
        <v>60000</v>
      </c>
      <c r="P6" s="120" t="s">
        <v>291</v>
      </c>
      <c r="Q6" s="119"/>
      <c r="R6" s="119" t="s">
        <v>298</v>
      </c>
      <c r="S6" s="120" t="s">
        <v>319</v>
      </c>
      <c r="T6" s="121">
        <v>0.25</v>
      </c>
      <c r="U6" s="122" t="s">
        <v>297</v>
      </c>
      <c r="V6" s="123">
        <v>1000</v>
      </c>
      <c r="W6" s="120" t="s">
        <v>291</v>
      </c>
    </row>
    <row r="7" spans="3:23" ht="15.75" thickBot="1">
      <c r="C7" s="124"/>
      <c r="D7" s="124" t="s">
        <v>299</v>
      </c>
      <c r="E7" s="125" t="s">
        <v>289</v>
      </c>
      <c r="F7" s="135">
        <v>3.1</v>
      </c>
      <c r="G7" s="127" t="s">
        <v>300</v>
      </c>
      <c r="H7" s="128">
        <v>1500</v>
      </c>
      <c r="I7" s="125" t="s">
        <v>291</v>
      </c>
      <c r="J7" s="124"/>
      <c r="K7" s="124" t="s">
        <v>299</v>
      </c>
      <c r="L7" s="125" t="s">
        <v>319</v>
      </c>
      <c r="M7" s="126">
        <v>1</v>
      </c>
      <c r="N7" s="127" t="s">
        <v>300</v>
      </c>
      <c r="O7" s="128">
        <v>60000</v>
      </c>
      <c r="P7" s="125" t="s">
        <v>291</v>
      </c>
      <c r="Q7" s="124"/>
      <c r="R7" s="124" t="s">
        <v>299</v>
      </c>
      <c r="S7" s="125" t="s">
        <v>319</v>
      </c>
      <c r="T7" s="126">
        <v>0.25</v>
      </c>
      <c r="U7" s="127" t="s">
        <v>300</v>
      </c>
      <c r="V7" s="128">
        <v>10000</v>
      </c>
      <c r="W7" s="125" t="s">
        <v>291</v>
      </c>
    </row>
    <row r="8" spans="3:23" ht="15.75" thickBot="1">
      <c r="C8" s="119"/>
      <c r="D8" s="119" t="s">
        <v>301</v>
      </c>
      <c r="E8" s="120" t="s">
        <v>289</v>
      </c>
      <c r="F8" s="134">
        <v>3.1</v>
      </c>
      <c r="G8" s="122" t="s">
        <v>302</v>
      </c>
      <c r="H8" s="123">
        <v>30</v>
      </c>
      <c r="I8" s="120" t="s">
        <v>291</v>
      </c>
      <c r="J8" s="119"/>
      <c r="K8" s="119" t="s">
        <v>301</v>
      </c>
      <c r="L8" s="120" t="s">
        <v>319</v>
      </c>
      <c r="M8" s="121">
        <v>1</v>
      </c>
      <c r="N8" s="122" t="s">
        <v>302</v>
      </c>
      <c r="O8" s="123">
        <v>6000</v>
      </c>
      <c r="P8" s="120" t="s">
        <v>291</v>
      </c>
      <c r="Q8" s="119"/>
      <c r="R8" s="119" t="s">
        <v>301</v>
      </c>
      <c r="S8" s="120" t="s">
        <v>319</v>
      </c>
      <c r="T8" s="121">
        <v>0.25</v>
      </c>
      <c r="U8" s="122" t="s">
        <v>302</v>
      </c>
      <c r="V8" s="123">
        <v>400</v>
      </c>
      <c r="W8" s="120" t="s">
        <v>291</v>
      </c>
    </row>
    <row r="9" spans="3:23" ht="15.75" thickBot="1">
      <c r="C9" s="124"/>
      <c r="D9" s="124" t="s">
        <v>303</v>
      </c>
      <c r="E9" s="125" t="s">
        <v>289</v>
      </c>
      <c r="F9" s="135">
        <v>3.1</v>
      </c>
      <c r="G9" s="127" t="s">
        <v>304</v>
      </c>
      <c r="H9" s="128">
        <v>1500</v>
      </c>
      <c r="I9" s="125" t="s">
        <v>291</v>
      </c>
      <c r="J9" s="124"/>
      <c r="K9" s="124" t="s">
        <v>303</v>
      </c>
      <c r="L9" s="125" t="s">
        <v>319</v>
      </c>
      <c r="M9" s="126">
        <v>1</v>
      </c>
      <c r="N9" s="127" t="s">
        <v>304</v>
      </c>
      <c r="O9" s="128">
        <v>60000</v>
      </c>
      <c r="P9" s="125" t="s">
        <v>291</v>
      </c>
      <c r="Q9" s="124"/>
      <c r="R9" s="124" t="s">
        <v>303</v>
      </c>
      <c r="S9" s="125" t="s">
        <v>319</v>
      </c>
      <c r="T9" s="126">
        <v>0.25</v>
      </c>
      <c r="U9" s="127" t="s">
        <v>304</v>
      </c>
      <c r="V9" s="128">
        <v>10000</v>
      </c>
      <c r="W9" s="125" t="s">
        <v>291</v>
      </c>
    </row>
    <row r="10" spans="3:23" ht="15.75" thickBot="1">
      <c r="C10" s="119"/>
      <c r="D10" s="119" t="s">
        <v>305</v>
      </c>
      <c r="E10" s="120" t="s">
        <v>289</v>
      </c>
      <c r="F10" s="134">
        <v>3.1</v>
      </c>
      <c r="G10" s="122" t="s">
        <v>306</v>
      </c>
      <c r="H10" s="123">
        <v>30</v>
      </c>
      <c r="I10" s="120" t="s">
        <v>291</v>
      </c>
      <c r="J10" s="119"/>
      <c r="K10" s="119" t="s">
        <v>305</v>
      </c>
      <c r="L10" s="120" t="s">
        <v>319</v>
      </c>
      <c r="M10" s="121">
        <v>1</v>
      </c>
      <c r="N10" s="122" t="s">
        <v>306</v>
      </c>
      <c r="O10" s="123">
        <v>20000</v>
      </c>
      <c r="P10" s="120" t="s">
        <v>291</v>
      </c>
      <c r="Q10" s="119"/>
      <c r="R10" s="119" t="s">
        <v>305</v>
      </c>
      <c r="S10" s="120" t="s">
        <v>319</v>
      </c>
      <c r="T10" s="121">
        <v>0.25</v>
      </c>
      <c r="U10" s="122" t="s">
        <v>306</v>
      </c>
      <c r="V10" s="123">
        <v>5000</v>
      </c>
      <c r="W10" s="120" t="s">
        <v>291</v>
      </c>
    </row>
    <row r="11" spans="3:23" ht="15.75" thickBot="1">
      <c r="C11" s="124"/>
      <c r="D11" s="124" t="s">
        <v>307</v>
      </c>
      <c r="E11" s="125" t="s">
        <v>289</v>
      </c>
      <c r="F11" s="135">
        <v>3.1</v>
      </c>
      <c r="G11" s="127" t="s">
        <v>308</v>
      </c>
      <c r="H11" s="128">
        <v>200</v>
      </c>
      <c r="I11" s="125" t="s">
        <v>291</v>
      </c>
      <c r="J11" s="124"/>
      <c r="K11" s="124" t="s">
        <v>307</v>
      </c>
      <c r="L11" s="125" t="s">
        <v>319</v>
      </c>
      <c r="M11" s="126">
        <v>1</v>
      </c>
      <c r="N11" s="127" t="s">
        <v>308</v>
      </c>
      <c r="O11" s="128">
        <v>45000</v>
      </c>
      <c r="P11" s="125" t="s">
        <v>291</v>
      </c>
      <c r="Q11" s="124"/>
      <c r="R11" s="124" t="s">
        <v>307</v>
      </c>
      <c r="S11" s="125" t="s">
        <v>319</v>
      </c>
      <c r="T11" s="126">
        <v>0.25</v>
      </c>
      <c r="U11" s="127" t="s">
        <v>308</v>
      </c>
      <c r="V11" s="128">
        <v>1000</v>
      </c>
      <c r="W11" s="125" t="s">
        <v>291</v>
      </c>
    </row>
    <row r="12" spans="3:23" ht="15.75" thickBot="1">
      <c r="C12" s="119"/>
      <c r="D12" s="119" t="s">
        <v>309</v>
      </c>
      <c r="E12" s="120" t="s">
        <v>289</v>
      </c>
      <c r="F12" s="134">
        <v>3.1</v>
      </c>
      <c r="G12" s="122" t="s">
        <v>297</v>
      </c>
      <c r="H12" s="123">
        <v>50</v>
      </c>
      <c r="I12" s="120" t="s">
        <v>291</v>
      </c>
      <c r="J12" s="119"/>
      <c r="K12" s="119" t="s">
        <v>309</v>
      </c>
      <c r="L12" s="120" t="s">
        <v>319</v>
      </c>
      <c r="M12" s="121">
        <v>1</v>
      </c>
      <c r="N12" s="122" t="s">
        <v>297</v>
      </c>
      <c r="O12" s="123">
        <v>40000</v>
      </c>
      <c r="P12" s="120" t="s">
        <v>291</v>
      </c>
      <c r="Q12" s="119"/>
      <c r="R12" s="119" t="s">
        <v>309</v>
      </c>
      <c r="S12" s="120" t="s">
        <v>319</v>
      </c>
      <c r="T12" s="121">
        <v>0.25</v>
      </c>
      <c r="U12" s="122" t="s">
        <v>297</v>
      </c>
      <c r="V12" s="123">
        <v>40000</v>
      </c>
      <c r="W12" s="120" t="s">
        <v>291</v>
      </c>
    </row>
    <row r="13" spans="3:23" ht="15.75" thickBot="1">
      <c r="C13" s="124"/>
      <c r="D13" s="124" t="s">
        <v>310</v>
      </c>
      <c r="E13" s="125" t="s">
        <v>289</v>
      </c>
      <c r="F13" s="135">
        <v>3.1</v>
      </c>
      <c r="G13" s="127" t="s">
        <v>311</v>
      </c>
      <c r="H13" s="128">
        <v>1500</v>
      </c>
      <c r="I13" s="125" t="s">
        <v>291</v>
      </c>
      <c r="J13" s="124"/>
      <c r="K13" s="124" t="s">
        <v>310</v>
      </c>
      <c r="L13" s="125" t="s">
        <v>319</v>
      </c>
      <c r="M13" s="126">
        <v>1</v>
      </c>
      <c r="N13" s="127" t="s">
        <v>311</v>
      </c>
      <c r="O13" s="128">
        <v>40000</v>
      </c>
      <c r="P13" s="125" t="s">
        <v>291</v>
      </c>
      <c r="Q13" s="124"/>
      <c r="R13" s="124" t="s">
        <v>310</v>
      </c>
      <c r="S13" s="125" t="s">
        <v>319</v>
      </c>
      <c r="T13" s="126">
        <v>0.25</v>
      </c>
      <c r="U13" s="127" t="s">
        <v>311</v>
      </c>
      <c r="V13" s="128">
        <v>10000</v>
      </c>
      <c r="W13" s="125" t="s">
        <v>291</v>
      </c>
    </row>
    <row r="14" spans="3:23" ht="15.75" thickBot="1">
      <c r="C14" s="119"/>
      <c r="D14" s="119" t="s">
        <v>312</v>
      </c>
      <c r="E14" s="120" t="s">
        <v>289</v>
      </c>
      <c r="F14" s="134">
        <v>3.1</v>
      </c>
      <c r="G14" s="122" t="s">
        <v>297</v>
      </c>
      <c r="H14" s="123">
        <v>1000</v>
      </c>
      <c r="I14" s="120" t="s">
        <v>291</v>
      </c>
      <c r="J14" s="119"/>
      <c r="K14" s="119" t="s">
        <v>312</v>
      </c>
      <c r="L14" s="120" t="s">
        <v>319</v>
      </c>
      <c r="M14" s="121">
        <v>1</v>
      </c>
      <c r="N14" s="122" t="s">
        <v>297</v>
      </c>
      <c r="O14" s="123">
        <v>60000</v>
      </c>
      <c r="P14" s="120" t="s">
        <v>291</v>
      </c>
      <c r="Q14" s="119"/>
      <c r="R14" s="119" t="s">
        <v>312</v>
      </c>
      <c r="S14" s="120" t="s">
        <v>319</v>
      </c>
      <c r="T14" s="121">
        <v>0.25</v>
      </c>
      <c r="U14" s="122" t="s">
        <v>297</v>
      </c>
      <c r="V14" s="123">
        <v>10000</v>
      </c>
      <c r="W14" s="120" t="s">
        <v>291</v>
      </c>
    </row>
    <row r="15" spans="3:23" ht="15.75" thickBot="1">
      <c r="C15" s="124"/>
      <c r="D15" s="124" t="s">
        <v>313</v>
      </c>
      <c r="E15" s="125" t="s">
        <v>289</v>
      </c>
      <c r="F15" s="135">
        <v>3.1</v>
      </c>
      <c r="G15" s="127" t="s">
        <v>297</v>
      </c>
      <c r="H15" s="128">
        <v>1200</v>
      </c>
      <c r="I15" s="125" t="s">
        <v>291</v>
      </c>
      <c r="J15" s="124"/>
      <c r="K15" s="124" t="s">
        <v>313</v>
      </c>
      <c r="L15" s="125" t="s">
        <v>319</v>
      </c>
      <c r="M15" s="126">
        <v>1</v>
      </c>
      <c r="N15" s="127" t="s">
        <v>297</v>
      </c>
      <c r="O15" s="128">
        <v>20000</v>
      </c>
      <c r="P15" s="125" t="s">
        <v>291</v>
      </c>
      <c r="Q15" s="124"/>
      <c r="R15" s="124" t="s">
        <v>313</v>
      </c>
      <c r="S15" s="125" t="s">
        <v>319</v>
      </c>
      <c r="T15" s="126">
        <v>0.25</v>
      </c>
      <c r="U15" s="127" t="s">
        <v>297</v>
      </c>
      <c r="V15" s="128">
        <v>10000</v>
      </c>
      <c r="W15" s="125" t="s">
        <v>291</v>
      </c>
    </row>
    <row r="16" spans="3:23" ht="15.75" thickBot="1">
      <c r="C16" s="119"/>
      <c r="D16" s="119" t="s">
        <v>314</v>
      </c>
      <c r="E16" s="120" t="s">
        <v>289</v>
      </c>
      <c r="F16" s="134">
        <v>3.1</v>
      </c>
      <c r="G16" s="122" t="s">
        <v>315</v>
      </c>
      <c r="H16" s="123">
        <v>1500</v>
      </c>
      <c r="I16" s="120" t="s">
        <v>291</v>
      </c>
      <c r="J16" s="119"/>
      <c r="K16" s="119" t="s">
        <v>314</v>
      </c>
      <c r="L16" s="120" t="s">
        <v>319</v>
      </c>
      <c r="M16" s="121">
        <v>1</v>
      </c>
      <c r="N16" s="122" t="s">
        <v>315</v>
      </c>
      <c r="O16" s="123">
        <v>60000</v>
      </c>
      <c r="P16" s="120" t="s">
        <v>291</v>
      </c>
      <c r="Q16" s="119"/>
      <c r="R16" s="119" t="s">
        <v>314</v>
      </c>
      <c r="S16" s="120" t="s">
        <v>319</v>
      </c>
      <c r="T16" s="121">
        <v>0.25</v>
      </c>
      <c r="U16" s="122" t="s">
        <v>315</v>
      </c>
      <c r="V16" s="123">
        <v>10000</v>
      </c>
      <c r="W16" s="120" t="s">
        <v>291</v>
      </c>
    </row>
    <row r="17" spans="3:23" ht="15.75" thickBot="1">
      <c r="C17" s="124"/>
      <c r="D17" s="124" t="s">
        <v>316</v>
      </c>
      <c r="E17" s="125" t="s">
        <v>289</v>
      </c>
      <c r="F17" s="135">
        <v>3.1</v>
      </c>
      <c r="G17" s="127" t="s">
        <v>297</v>
      </c>
      <c r="H17" s="128">
        <v>750</v>
      </c>
      <c r="I17" s="125" t="s">
        <v>291</v>
      </c>
      <c r="J17" s="124"/>
      <c r="K17" s="124" t="s">
        <v>316</v>
      </c>
      <c r="L17" s="125" t="s">
        <v>319</v>
      </c>
      <c r="M17" s="126">
        <v>1</v>
      </c>
      <c r="N17" s="127" t="s">
        <v>297</v>
      </c>
      <c r="O17" s="128">
        <v>30000</v>
      </c>
      <c r="P17" s="125" t="s">
        <v>291</v>
      </c>
      <c r="Q17" s="124"/>
      <c r="R17" s="124" t="s">
        <v>316</v>
      </c>
      <c r="S17" s="125" t="s">
        <v>319</v>
      </c>
      <c r="T17" s="126">
        <v>0.25</v>
      </c>
      <c r="U17" s="127" t="s">
        <v>297</v>
      </c>
      <c r="V17" s="128">
        <v>5000</v>
      </c>
      <c r="W17" s="125" t="s">
        <v>291</v>
      </c>
    </row>
    <row r="18" spans="3:23" ht="15.75" thickBot="1">
      <c r="C18" s="129"/>
      <c r="D18" s="129" t="s">
        <v>317</v>
      </c>
      <c r="E18" s="130" t="s">
        <v>289</v>
      </c>
      <c r="F18" s="136">
        <v>3.1</v>
      </c>
      <c r="G18" s="132" t="s">
        <v>318</v>
      </c>
      <c r="H18" s="133">
        <v>2500</v>
      </c>
      <c r="I18" s="130" t="s">
        <v>291</v>
      </c>
      <c r="J18" s="129"/>
      <c r="K18" s="129" t="s">
        <v>317</v>
      </c>
      <c r="L18" s="130" t="s">
        <v>319</v>
      </c>
      <c r="M18" s="131">
        <v>1</v>
      </c>
      <c r="N18" s="132" t="s">
        <v>318</v>
      </c>
      <c r="O18" s="133">
        <v>80000</v>
      </c>
      <c r="P18" s="130" t="s">
        <v>291</v>
      </c>
      <c r="Q18" s="129"/>
      <c r="R18" s="129" t="s">
        <v>317</v>
      </c>
      <c r="S18" s="130" t="s">
        <v>319</v>
      </c>
      <c r="T18" s="131">
        <v>0.25</v>
      </c>
      <c r="U18" s="132" t="s">
        <v>318</v>
      </c>
      <c r="V18" s="133">
        <v>30000</v>
      </c>
      <c r="W18" s="130" t="s">
        <v>291</v>
      </c>
    </row>
    <row r="19" ht="15"/>
    <row r="20" ht="15"/>
    <row r="21" ht="15"/>
    <row r="28" spans="1:19" ht="15">
      <c r="A28" t="s">
        <v>179</v>
      </c>
      <c r="B28" t="s">
        <v>199</v>
      </c>
      <c r="C28">
        <v>158461</v>
      </c>
      <c r="D28">
        <v>154706</v>
      </c>
      <c r="E28">
        <v>152290</v>
      </c>
      <c r="F28" s="137">
        <v>160396</v>
      </c>
      <c r="G28">
        <v>160388</v>
      </c>
      <c r="H28">
        <v>160369</v>
      </c>
      <c r="I28">
        <v>152663</v>
      </c>
      <c r="J28">
        <v>160383</v>
      </c>
      <c r="K28">
        <v>152253</v>
      </c>
      <c r="L28">
        <v>160380</v>
      </c>
      <c r="M28">
        <v>785350</v>
      </c>
      <c r="N28">
        <v>160438</v>
      </c>
      <c r="O28">
        <v>160393</v>
      </c>
      <c r="P28">
        <v>160389</v>
      </c>
      <c r="Q28">
        <v>160358</v>
      </c>
      <c r="R28">
        <v>160377</v>
      </c>
      <c r="S28">
        <v>160447</v>
      </c>
    </row>
    <row r="29" spans="1:19" ht="15">
      <c r="A29">
        <v>1</v>
      </c>
      <c r="B29" s="61">
        <v>53.17</v>
      </c>
      <c r="C29">
        <v>150</v>
      </c>
      <c r="D29">
        <v>60</v>
      </c>
      <c r="E29">
        <v>200</v>
      </c>
      <c r="F29" s="61">
        <v>50</v>
      </c>
      <c r="G29">
        <v>1500</v>
      </c>
      <c r="H29">
        <v>1500</v>
      </c>
      <c r="I29">
        <v>30</v>
      </c>
      <c r="J29">
        <v>1500</v>
      </c>
      <c r="K29">
        <v>30</v>
      </c>
      <c r="L29">
        <v>200</v>
      </c>
      <c r="M29">
        <v>50</v>
      </c>
      <c r="N29">
        <v>1500</v>
      </c>
      <c r="O29">
        <v>1000</v>
      </c>
      <c r="P29">
        <v>1200</v>
      </c>
      <c r="Q29">
        <v>1500</v>
      </c>
      <c r="R29">
        <v>750</v>
      </c>
      <c r="S29">
        <v>2500</v>
      </c>
    </row>
    <row r="30" spans="1:19" ht="15">
      <c r="A30">
        <v>2</v>
      </c>
      <c r="B30" s="61">
        <v>1</v>
      </c>
      <c r="C30">
        <v>30000</v>
      </c>
      <c r="D30">
        <v>20000</v>
      </c>
      <c r="E30">
        <v>25000</v>
      </c>
      <c r="F30" s="61">
        <v>30000</v>
      </c>
      <c r="G30">
        <v>60000</v>
      </c>
      <c r="H30">
        <v>60000</v>
      </c>
      <c r="I30">
        <v>6000</v>
      </c>
      <c r="J30">
        <v>60000</v>
      </c>
      <c r="K30">
        <v>20000</v>
      </c>
      <c r="L30">
        <v>45000</v>
      </c>
      <c r="M30">
        <v>40000</v>
      </c>
      <c r="N30">
        <v>40000</v>
      </c>
      <c r="O30">
        <v>60000</v>
      </c>
      <c r="P30">
        <v>20000</v>
      </c>
      <c r="Q30">
        <v>60000</v>
      </c>
      <c r="R30">
        <v>30000</v>
      </c>
      <c r="S30">
        <v>80000</v>
      </c>
    </row>
    <row r="31" spans="1:19" ht="15">
      <c r="A31">
        <v>3</v>
      </c>
      <c r="B31" s="61">
        <v>0.25</v>
      </c>
      <c r="C31">
        <v>10000</v>
      </c>
      <c r="D31">
        <v>10000</v>
      </c>
      <c r="E31">
        <v>5000</v>
      </c>
      <c r="F31" s="61">
        <v>5000</v>
      </c>
      <c r="G31">
        <v>1000</v>
      </c>
      <c r="H31">
        <v>10000</v>
      </c>
      <c r="I31">
        <v>400</v>
      </c>
      <c r="J31">
        <v>10000</v>
      </c>
      <c r="K31">
        <v>5000</v>
      </c>
      <c r="L31">
        <v>1000</v>
      </c>
      <c r="M31">
        <v>40000</v>
      </c>
      <c r="N31">
        <v>10000</v>
      </c>
      <c r="O31">
        <v>10000</v>
      </c>
      <c r="P31">
        <v>10000</v>
      </c>
      <c r="Q31">
        <v>10000</v>
      </c>
      <c r="R31">
        <v>5000</v>
      </c>
      <c r="S31">
        <v>30000</v>
      </c>
    </row>
    <row r="32" spans="3:19" ht="15">
      <c r="C32" s="61">
        <f>SUM((C29*$B$29)+(C30*$B$30)+(C31*$B$31))</f>
        <v>40475.5</v>
      </c>
      <c r="D32" s="61">
        <f aca="true" t="shared" si="0" ref="D32:S32">SUM((D29*$B$29)+(D30*$B$30)+(D31*$B$31))</f>
        <v>25690.2</v>
      </c>
      <c r="E32" s="61">
        <f t="shared" si="0"/>
        <v>36884</v>
      </c>
      <c r="F32" s="61">
        <f t="shared" si="0"/>
        <v>33908.5</v>
      </c>
      <c r="G32" s="61">
        <f t="shared" si="0"/>
        <v>140005</v>
      </c>
      <c r="H32" s="61">
        <f t="shared" si="0"/>
        <v>142255</v>
      </c>
      <c r="I32" s="61">
        <f t="shared" si="0"/>
        <v>7695.1</v>
      </c>
      <c r="J32" s="61">
        <f t="shared" si="0"/>
        <v>142255</v>
      </c>
      <c r="K32" s="61">
        <f t="shared" si="0"/>
        <v>22845.1</v>
      </c>
      <c r="L32" s="61">
        <f t="shared" si="0"/>
        <v>55884</v>
      </c>
      <c r="M32" s="61">
        <f t="shared" si="0"/>
        <v>52658.5</v>
      </c>
      <c r="N32" s="61">
        <f t="shared" si="0"/>
        <v>122255</v>
      </c>
      <c r="O32" s="61">
        <f t="shared" si="0"/>
        <v>115670</v>
      </c>
      <c r="P32" s="61">
        <f t="shared" si="0"/>
        <v>86304</v>
      </c>
      <c r="Q32" s="61">
        <f t="shared" si="0"/>
        <v>142255</v>
      </c>
      <c r="R32" s="61">
        <f t="shared" si="0"/>
        <v>71127.5</v>
      </c>
      <c r="S32" s="61">
        <f t="shared" si="0"/>
        <v>220425</v>
      </c>
    </row>
    <row r="34" spans="3:7" ht="15">
      <c r="C34" s="350" t="s">
        <v>357</v>
      </c>
      <c r="D34" s="350"/>
      <c r="E34" s="350"/>
      <c r="F34" s="350"/>
      <c r="G34" s="350"/>
    </row>
    <row r="35" spans="2:10" ht="15">
      <c r="B35" s="138" t="s">
        <v>288</v>
      </c>
      <c r="C35" s="24"/>
      <c r="D35" s="24"/>
      <c r="E35" s="24"/>
      <c r="F35" s="142" t="s">
        <v>323</v>
      </c>
      <c r="G35" s="24" t="s">
        <v>324</v>
      </c>
      <c r="H35" s="24">
        <v>49</v>
      </c>
      <c r="I35" s="24">
        <v>34414800</v>
      </c>
      <c r="J35" t="s">
        <v>358</v>
      </c>
    </row>
    <row r="36" spans="2:9" ht="15">
      <c r="B36" s="146" t="s">
        <v>292</v>
      </c>
      <c r="C36" s="24"/>
      <c r="D36" s="24"/>
      <c r="E36" s="24"/>
      <c r="F36" s="142" t="s">
        <v>325</v>
      </c>
      <c r="G36" s="24" t="s">
        <v>326</v>
      </c>
      <c r="H36" s="24">
        <v>48</v>
      </c>
      <c r="I36" s="24">
        <v>99996192</v>
      </c>
    </row>
    <row r="37" spans="2:10" ht="15">
      <c r="B37" s="138" t="s">
        <v>294</v>
      </c>
      <c r="C37" s="24"/>
      <c r="D37" s="24"/>
      <c r="E37" s="24"/>
      <c r="F37" s="142" t="s">
        <v>327</v>
      </c>
      <c r="G37" s="24" t="s">
        <v>328</v>
      </c>
      <c r="H37" s="24">
        <v>47</v>
      </c>
      <c r="I37" s="24">
        <v>32334020</v>
      </c>
      <c r="J37" t="s">
        <v>358</v>
      </c>
    </row>
    <row r="38" spans="2:10" ht="15">
      <c r="B38" s="146" t="s">
        <v>296</v>
      </c>
      <c r="C38" s="24"/>
      <c r="D38" s="24"/>
      <c r="E38" s="24"/>
      <c r="F38" s="142" t="s">
        <v>329</v>
      </c>
      <c r="G38" s="24" t="s">
        <v>330</v>
      </c>
      <c r="H38" s="24">
        <v>51</v>
      </c>
      <c r="I38" s="24">
        <v>32206476</v>
      </c>
      <c r="J38" t="s">
        <v>358</v>
      </c>
    </row>
    <row r="39" spans="2:9" ht="15">
      <c r="B39" s="138" t="s">
        <v>298</v>
      </c>
      <c r="C39" s="24"/>
      <c r="D39" s="24"/>
      <c r="E39" s="24"/>
      <c r="F39" s="147" t="s">
        <v>331</v>
      </c>
      <c r="G39" s="24" t="s">
        <v>332</v>
      </c>
      <c r="H39" s="24">
        <v>51</v>
      </c>
      <c r="I39" s="24">
        <v>33201248</v>
      </c>
    </row>
    <row r="40" spans="2:10" ht="15">
      <c r="B40" s="146" t="s">
        <v>299</v>
      </c>
      <c r="C40" s="24"/>
      <c r="D40" s="24"/>
      <c r="E40" s="24"/>
      <c r="F40" s="147" t="s">
        <v>334</v>
      </c>
      <c r="G40" s="24" t="s">
        <v>333</v>
      </c>
      <c r="H40" s="24">
        <v>54</v>
      </c>
      <c r="I40" s="24">
        <v>32261222</v>
      </c>
      <c r="J40" t="s">
        <v>358</v>
      </c>
    </row>
    <row r="41" spans="2:10" ht="15">
      <c r="B41" s="138" t="s">
        <v>301</v>
      </c>
      <c r="C41" s="24"/>
      <c r="D41" s="24"/>
      <c r="E41" s="24"/>
      <c r="F41" s="142" t="s">
        <v>335</v>
      </c>
      <c r="G41" s="24" t="s">
        <v>336</v>
      </c>
      <c r="H41" s="24">
        <v>49</v>
      </c>
      <c r="I41" s="24">
        <v>35234312</v>
      </c>
      <c r="J41" t="s">
        <v>358</v>
      </c>
    </row>
    <row r="42" spans="2:9" ht="15">
      <c r="B42" s="146" t="s">
        <v>303</v>
      </c>
      <c r="C42" s="24"/>
      <c r="D42" s="24"/>
      <c r="E42" s="24"/>
      <c r="F42" s="142" t="s">
        <v>337</v>
      </c>
      <c r="G42" s="24" t="s">
        <v>338</v>
      </c>
      <c r="H42" s="24">
        <v>53</v>
      </c>
      <c r="I42" s="24">
        <v>32612107</v>
      </c>
    </row>
    <row r="43" spans="2:9" ht="15">
      <c r="B43" s="138" t="s">
        <v>305</v>
      </c>
      <c r="C43" s="24"/>
      <c r="D43" s="24"/>
      <c r="E43" s="24"/>
      <c r="F43" s="142" t="s">
        <v>339</v>
      </c>
      <c r="G43" s="24" t="s">
        <v>340</v>
      </c>
      <c r="H43" s="24">
        <v>47</v>
      </c>
      <c r="I43" s="24">
        <v>33576210</v>
      </c>
    </row>
    <row r="44" spans="2:9" ht="15">
      <c r="B44" s="146" t="s">
        <v>307</v>
      </c>
      <c r="C44" s="24"/>
      <c r="D44" s="24"/>
      <c r="E44" s="24"/>
      <c r="F44" s="142" t="s">
        <v>341</v>
      </c>
      <c r="G44" s="24" t="s">
        <v>342</v>
      </c>
      <c r="H44" s="24">
        <v>53</v>
      </c>
      <c r="I44" s="24">
        <v>3273688</v>
      </c>
    </row>
    <row r="45" spans="2:9" ht="15">
      <c r="B45" s="138" t="s">
        <v>309</v>
      </c>
      <c r="C45" s="24"/>
      <c r="D45" s="24"/>
      <c r="E45" s="24"/>
      <c r="F45" s="142" t="s">
        <v>343</v>
      </c>
      <c r="G45" s="24" t="s">
        <v>344</v>
      </c>
      <c r="H45" s="24">
        <v>51</v>
      </c>
      <c r="I45" s="24">
        <v>32261711</v>
      </c>
    </row>
    <row r="46" spans="2:10" ht="15">
      <c r="B46" s="146" t="s">
        <v>310</v>
      </c>
      <c r="C46" s="24"/>
      <c r="D46" s="24"/>
      <c r="E46" s="24"/>
      <c r="F46" s="142" t="s">
        <v>345</v>
      </c>
      <c r="G46" s="24" t="s">
        <v>346</v>
      </c>
      <c r="H46" s="24">
        <v>55</v>
      </c>
      <c r="I46" s="24">
        <v>34125852</v>
      </c>
      <c r="J46" t="s">
        <v>358</v>
      </c>
    </row>
    <row r="47" spans="2:10" ht="15">
      <c r="B47" s="138" t="s">
        <v>312</v>
      </c>
      <c r="C47" s="24"/>
      <c r="D47" s="24"/>
      <c r="E47" s="24"/>
      <c r="F47" s="142" t="s">
        <v>347</v>
      </c>
      <c r="G47" s="24" t="s">
        <v>348</v>
      </c>
      <c r="H47" s="24">
        <v>51</v>
      </c>
      <c r="I47" s="24">
        <v>32213766</v>
      </c>
      <c r="J47" t="s">
        <v>358</v>
      </c>
    </row>
    <row r="48" spans="2:10" ht="15">
      <c r="B48" s="146" t="s">
        <v>313</v>
      </c>
      <c r="C48" s="24"/>
      <c r="D48" s="24"/>
      <c r="E48" s="24"/>
      <c r="F48" s="142" t="s">
        <v>349</v>
      </c>
      <c r="G48" s="24" t="s">
        <v>350</v>
      </c>
      <c r="H48" s="24">
        <v>51</v>
      </c>
      <c r="I48" s="24">
        <v>30947600</v>
      </c>
      <c r="J48" t="s">
        <v>358</v>
      </c>
    </row>
    <row r="49" spans="2:10" ht="15">
      <c r="B49" s="138" t="s">
        <v>314</v>
      </c>
      <c r="C49" s="24"/>
      <c r="D49" s="24"/>
      <c r="E49" s="24"/>
      <c r="F49" s="142" t="s">
        <v>351</v>
      </c>
      <c r="G49" s="24" t="s">
        <v>352</v>
      </c>
      <c r="H49" s="24">
        <v>55</v>
      </c>
      <c r="I49" s="24">
        <v>97226838</v>
      </c>
      <c r="J49" t="s">
        <v>358</v>
      </c>
    </row>
    <row r="50" spans="2:10" ht="15">
      <c r="B50" s="146" t="s">
        <v>316</v>
      </c>
      <c r="C50" s="24"/>
      <c r="D50" s="24"/>
      <c r="E50" s="24"/>
      <c r="F50" s="142" t="s">
        <v>353</v>
      </c>
      <c r="G50" s="24" t="s">
        <v>354</v>
      </c>
      <c r="H50" s="24">
        <v>51</v>
      </c>
      <c r="I50" s="24">
        <v>32466166</v>
      </c>
      <c r="J50" t="s">
        <v>358</v>
      </c>
    </row>
    <row r="51" spans="2:10" ht="15">
      <c r="B51" s="140" t="s">
        <v>317</v>
      </c>
      <c r="C51" s="24"/>
      <c r="D51" s="24"/>
      <c r="E51" s="24"/>
      <c r="F51" s="142" t="s">
        <v>355</v>
      </c>
      <c r="G51" s="24" t="s">
        <v>356</v>
      </c>
      <c r="H51" s="24">
        <v>49</v>
      </c>
      <c r="I51" s="24">
        <v>99107417</v>
      </c>
      <c r="J51" t="s">
        <v>358</v>
      </c>
    </row>
  </sheetData>
  <sheetProtection/>
  <mergeCells count="4">
    <mergeCell ref="C1:I1"/>
    <mergeCell ref="J1:P1"/>
    <mergeCell ref="Q1:W1"/>
    <mergeCell ref="C34:G34"/>
  </mergeCells>
  <hyperlinks>
    <hyperlink ref="F39" r:id="rId1" display="licitacao3rcg@gmail.com"/>
    <hyperlink ref="F40" r:id="rId2" display="licitacao@3gaaae.eb.mil.br"/>
  </hyperlinks>
  <printOptions/>
  <pageMargins left="0.511811024" right="0.511811024" top="0.787401575" bottom="0.787401575" header="0.31496062" footer="0.31496062"/>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dimension ref="B1:F43"/>
  <sheetViews>
    <sheetView zoomScalePageLayoutView="0" workbookViewId="0" topLeftCell="A1">
      <selection activeCell="F43" sqref="F43"/>
    </sheetView>
  </sheetViews>
  <sheetFormatPr defaultColWidth="9.140625" defaultRowHeight="15"/>
  <cols>
    <col min="2" max="2" width="28.00390625" style="0" customWidth="1"/>
    <col min="3" max="3" width="22.00390625" style="0" customWidth="1"/>
    <col min="5" max="5" width="9.28125" style="61" bestFit="1" customWidth="1"/>
    <col min="6" max="6" width="14.421875" style="61" bestFit="1" customWidth="1"/>
  </cols>
  <sheetData>
    <row r="1" spans="2:6" ht="15">
      <c r="B1" s="351" t="s">
        <v>362</v>
      </c>
      <c r="C1" s="352"/>
      <c r="D1" s="352"/>
      <c r="E1" s="352"/>
      <c r="F1" s="353"/>
    </row>
    <row r="2" spans="2:6" ht="27.75" customHeight="1">
      <c r="B2" s="360" t="s">
        <v>271</v>
      </c>
      <c r="C2" s="358"/>
      <c r="D2" s="358"/>
      <c r="E2" s="358"/>
      <c r="F2" s="359"/>
    </row>
    <row r="3" spans="2:6" ht="15">
      <c r="B3" s="243" t="s">
        <v>314</v>
      </c>
      <c r="C3" s="140" t="s">
        <v>315</v>
      </c>
      <c r="D3" s="139">
        <v>1500</v>
      </c>
      <c r="E3" s="354">
        <v>53.17</v>
      </c>
      <c r="F3" s="142">
        <f>D3*$E$3</f>
        <v>79755</v>
      </c>
    </row>
    <row r="4" spans="2:6" ht="15">
      <c r="B4" s="243" t="s">
        <v>544</v>
      </c>
      <c r="C4" s="242" t="s">
        <v>297</v>
      </c>
      <c r="D4" s="139">
        <v>50</v>
      </c>
      <c r="E4" s="355"/>
      <c r="F4" s="142">
        <f aca="true" t="shared" si="0" ref="F4:F13">D4*$E$3</f>
        <v>2658.5</v>
      </c>
    </row>
    <row r="5" spans="2:6" ht="15">
      <c r="B5" s="243" t="s">
        <v>545</v>
      </c>
      <c r="C5" s="242" t="s">
        <v>551</v>
      </c>
      <c r="D5" s="139">
        <v>200</v>
      </c>
      <c r="E5" s="355"/>
      <c r="F5" s="142">
        <f t="shared" si="0"/>
        <v>10634</v>
      </c>
    </row>
    <row r="6" spans="2:6" ht="15">
      <c r="B6" s="243" t="s">
        <v>316</v>
      </c>
      <c r="C6" s="242" t="s">
        <v>297</v>
      </c>
      <c r="D6" s="139">
        <v>150</v>
      </c>
      <c r="E6" s="355"/>
      <c r="F6" s="142">
        <f t="shared" si="0"/>
        <v>7975.5</v>
      </c>
    </row>
    <row r="7" spans="2:6" ht="15">
      <c r="B7" s="243" t="s">
        <v>310</v>
      </c>
      <c r="C7" s="242" t="s">
        <v>311</v>
      </c>
      <c r="D7" s="139">
        <v>1500</v>
      </c>
      <c r="E7" s="355"/>
      <c r="F7" s="142">
        <f t="shared" si="0"/>
        <v>79755</v>
      </c>
    </row>
    <row r="8" spans="2:6" ht="15">
      <c r="B8" s="243" t="s">
        <v>298</v>
      </c>
      <c r="C8" s="242" t="s">
        <v>552</v>
      </c>
      <c r="D8" s="139">
        <v>30</v>
      </c>
      <c r="E8" s="355"/>
      <c r="F8" s="142">
        <f t="shared" si="0"/>
        <v>1595.1000000000001</v>
      </c>
    </row>
    <row r="9" spans="2:6" ht="15">
      <c r="B9" s="243" t="s">
        <v>546</v>
      </c>
      <c r="C9" s="242" t="s">
        <v>553</v>
      </c>
      <c r="D9" s="139">
        <v>30</v>
      </c>
      <c r="E9" s="355"/>
      <c r="F9" s="142">
        <f t="shared" si="0"/>
        <v>1595.1000000000001</v>
      </c>
    </row>
    <row r="10" spans="2:6" ht="15">
      <c r="B10" s="243" t="s">
        <v>547</v>
      </c>
      <c r="C10" s="242" t="s">
        <v>554</v>
      </c>
      <c r="D10" s="139">
        <v>50</v>
      </c>
      <c r="E10" s="355"/>
      <c r="F10" s="142">
        <f t="shared" si="0"/>
        <v>2658.5</v>
      </c>
    </row>
    <row r="11" spans="2:6" ht="15">
      <c r="B11" s="243" t="s">
        <v>548</v>
      </c>
      <c r="C11" s="242" t="s">
        <v>555</v>
      </c>
      <c r="D11" s="139">
        <v>1500</v>
      </c>
      <c r="E11" s="355"/>
      <c r="F11" s="142">
        <f t="shared" si="0"/>
        <v>79755</v>
      </c>
    </row>
    <row r="12" spans="2:6" ht="15">
      <c r="B12" s="243" t="s">
        <v>549</v>
      </c>
      <c r="C12" s="242" t="s">
        <v>555</v>
      </c>
      <c r="D12" s="139">
        <v>1000</v>
      </c>
      <c r="E12" s="355"/>
      <c r="F12" s="142">
        <f t="shared" si="0"/>
        <v>53170</v>
      </c>
    </row>
    <row r="13" spans="2:6" ht="15">
      <c r="B13" s="243" t="s">
        <v>359</v>
      </c>
      <c r="C13" s="242" t="s">
        <v>360</v>
      </c>
      <c r="D13" s="139">
        <v>1500</v>
      </c>
      <c r="E13" s="356"/>
      <c r="F13" s="142">
        <f t="shared" si="0"/>
        <v>79755</v>
      </c>
    </row>
    <row r="14" spans="2:6" ht="15">
      <c r="B14" s="361" t="s">
        <v>361</v>
      </c>
      <c r="C14" s="362"/>
      <c r="D14" s="362"/>
      <c r="E14" s="363"/>
      <c r="F14" s="142">
        <f>SUM(F3:F13)</f>
        <v>399306.7</v>
      </c>
    </row>
    <row r="15" spans="2:6" ht="15">
      <c r="B15" s="351" t="s">
        <v>363</v>
      </c>
      <c r="C15" s="352"/>
      <c r="D15" s="352"/>
      <c r="E15" s="352"/>
      <c r="F15" s="353"/>
    </row>
    <row r="16" spans="2:6" ht="15">
      <c r="B16" s="357" t="s">
        <v>177</v>
      </c>
      <c r="C16" s="358"/>
      <c r="D16" s="358"/>
      <c r="E16" s="358"/>
      <c r="F16" s="359"/>
    </row>
    <row r="17" spans="2:6" ht="15">
      <c r="B17" s="243" t="s">
        <v>314</v>
      </c>
      <c r="C17" s="140" t="s">
        <v>315</v>
      </c>
      <c r="D17" s="141">
        <v>30000</v>
      </c>
      <c r="E17" s="354">
        <v>1</v>
      </c>
      <c r="F17" s="142">
        <f>D17*$E$17</f>
        <v>30000</v>
      </c>
    </row>
    <row r="18" spans="2:6" ht="15">
      <c r="B18" s="243" t="s">
        <v>544</v>
      </c>
      <c r="C18" s="242" t="s">
        <v>297</v>
      </c>
      <c r="D18" s="141">
        <v>60000</v>
      </c>
      <c r="E18" s="355"/>
      <c r="F18" s="142">
        <f aca="true" t="shared" si="1" ref="F18:F27">D18*$E$17</f>
        <v>60000</v>
      </c>
    </row>
    <row r="19" spans="2:6" ht="15">
      <c r="B19" s="243" t="s">
        <v>545</v>
      </c>
      <c r="C19" s="242" t="s">
        <v>551</v>
      </c>
      <c r="D19" s="141">
        <v>6000</v>
      </c>
      <c r="E19" s="355"/>
      <c r="F19" s="142">
        <f t="shared" si="1"/>
        <v>6000</v>
      </c>
    </row>
    <row r="20" spans="2:6" ht="15">
      <c r="B20" s="243" t="s">
        <v>316</v>
      </c>
      <c r="C20" s="242" t="s">
        <v>297</v>
      </c>
      <c r="D20" s="141">
        <v>30000</v>
      </c>
      <c r="E20" s="355"/>
      <c r="F20" s="142">
        <f t="shared" si="1"/>
        <v>30000</v>
      </c>
    </row>
    <row r="21" spans="2:6" ht="15">
      <c r="B21" s="243" t="s">
        <v>310</v>
      </c>
      <c r="C21" s="242" t="s">
        <v>311</v>
      </c>
      <c r="D21" s="141">
        <v>25000</v>
      </c>
      <c r="E21" s="355"/>
      <c r="F21" s="142">
        <f t="shared" si="1"/>
        <v>25000</v>
      </c>
    </row>
    <row r="22" spans="2:6" ht="15">
      <c r="B22" s="243" t="s">
        <v>298</v>
      </c>
      <c r="C22" s="242" t="s">
        <v>552</v>
      </c>
      <c r="D22" s="141">
        <v>60000</v>
      </c>
      <c r="E22" s="355"/>
      <c r="F22" s="142">
        <f t="shared" si="1"/>
        <v>60000</v>
      </c>
    </row>
    <row r="23" spans="2:6" ht="15">
      <c r="B23" s="243" t="s">
        <v>546</v>
      </c>
      <c r="C23" s="242" t="s">
        <v>553</v>
      </c>
      <c r="D23" s="141">
        <v>20000</v>
      </c>
      <c r="E23" s="355"/>
      <c r="F23" s="142">
        <f t="shared" si="1"/>
        <v>20000</v>
      </c>
    </row>
    <row r="24" spans="2:6" ht="15">
      <c r="B24" s="243" t="s">
        <v>547</v>
      </c>
      <c r="C24" s="242" t="s">
        <v>554</v>
      </c>
      <c r="D24" s="141">
        <v>40000</v>
      </c>
      <c r="E24" s="355"/>
      <c r="F24" s="142">
        <f t="shared" si="1"/>
        <v>40000</v>
      </c>
    </row>
    <row r="25" spans="2:6" ht="15">
      <c r="B25" s="243" t="s">
        <v>548</v>
      </c>
      <c r="C25" s="242" t="s">
        <v>555</v>
      </c>
      <c r="D25" s="141">
        <v>40000</v>
      </c>
      <c r="E25" s="355"/>
      <c r="F25" s="142">
        <f t="shared" si="1"/>
        <v>40000</v>
      </c>
    </row>
    <row r="26" spans="2:6" ht="15">
      <c r="B26" s="243" t="s">
        <v>549</v>
      </c>
      <c r="C26" s="242" t="s">
        <v>555</v>
      </c>
      <c r="D26" s="141">
        <v>60000</v>
      </c>
      <c r="E26" s="355"/>
      <c r="F26" s="142">
        <f t="shared" si="1"/>
        <v>60000</v>
      </c>
    </row>
    <row r="27" spans="2:6" ht="15">
      <c r="B27" s="243" t="s">
        <v>359</v>
      </c>
      <c r="C27" s="242" t="s">
        <v>360</v>
      </c>
      <c r="D27" s="141">
        <v>20000</v>
      </c>
      <c r="E27" s="355"/>
      <c r="F27" s="142">
        <f t="shared" si="1"/>
        <v>20000</v>
      </c>
    </row>
    <row r="28" spans="2:6" ht="15">
      <c r="B28" s="364" t="s">
        <v>361</v>
      </c>
      <c r="C28" s="365"/>
      <c r="D28" s="365"/>
      <c r="E28" s="366"/>
      <c r="F28" s="142">
        <f>SUM(F17:F27)</f>
        <v>391000</v>
      </c>
    </row>
    <row r="29" spans="2:6" ht="15">
      <c r="B29" s="351" t="s">
        <v>364</v>
      </c>
      <c r="C29" s="352"/>
      <c r="D29" s="352"/>
      <c r="E29" s="352"/>
      <c r="F29" s="353"/>
    </row>
    <row r="30" spans="2:6" ht="15">
      <c r="B30" s="357" t="s">
        <v>177</v>
      </c>
      <c r="C30" s="358"/>
      <c r="D30" s="358"/>
      <c r="E30" s="358"/>
      <c r="F30" s="359"/>
    </row>
    <row r="31" spans="2:6" ht="15">
      <c r="B31" s="243" t="s">
        <v>314</v>
      </c>
      <c r="C31" s="140" t="s">
        <v>315</v>
      </c>
      <c r="D31" s="141">
        <v>5000</v>
      </c>
      <c r="E31" s="354">
        <v>0.25</v>
      </c>
      <c r="F31" s="142">
        <f>D31*$E$31</f>
        <v>1250</v>
      </c>
    </row>
    <row r="32" spans="2:6" ht="15">
      <c r="B32" s="243" t="s">
        <v>544</v>
      </c>
      <c r="C32" s="242" t="s">
        <v>297</v>
      </c>
      <c r="D32" s="141">
        <v>1000</v>
      </c>
      <c r="E32" s="355"/>
      <c r="F32" s="142">
        <f aca="true" t="shared" si="2" ref="F32:F41">D32*$E$31</f>
        <v>250</v>
      </c>
    </row>
    <row r="33" spans="2:6" ht="15">
      <c r="B33" s="243" t="s">
        <v>545</v>
      </c>
      <c r="C33" s="242" t="s">
        <v>551</v>
      </c>
      <c r="D33" s="141">
        <v>400</v>
      </c>
      <c r="E33" s="355"/>
      <c r="F33" s="142">
        <f t="shared" si="2"/>
        <v>100</v>
      </c>
    </row>
    <row r="34" spans="2:6" ht="15">
      <c r="B34" s="243" t="s">
        <v>316</v>
      </c>
      <c r="C34" s="242" t="s">
        <v>297</v>
      </c>
      <c r="D34" s="141">
        <v>10000</v>
      </c>
      <c r="E34" s="355"/>
      <c r="F34" s="142">
        <f t="shared" si="2"/>
        <v>2500</v>
      </c>
    </row>
    <row r="35" spans="2:6" ht="15">
      <c r="B35" s="243" t="s">
        <v>310</v>
      </c>
      <c r="C35" s="242" t="s">
        <v>311</v>
      </c>
      <c r="D35" s="141">
        <v>5000</v>
      </c>
      <c r="E35" s="355"/>
      <c r="F35" s="142">
        <f t="shared" si="2"/>
        <v>1250</v>
      </c>
    </row>
    <row r="36" spans="2:6" ht="15">
      <c r="B36" s="243" t="s">
        <v>298</v>
      </c>
      <c r="C36" s="242" t="s">
        <v>552</v>
      </c>
      <c r="D36" s="141">
        <v>10000</v>
      </c>
      <c r="E36" s="355"/>
      <c r="F36" s="142">
        <f t="shared" si="2"/>
        <v>2500</v>
      </c>
    </row>
    <row r="37" spans="2:6" ht="15">
      <c r="B37" s="243" t="s">
        <v>546</v>
      </c>
      <c r="C37" s="242" t="s">
        <v>553</v>
      </c>
      <c r="D37" s="141">
        <v>5000</v>
      </c>
      <c r="E37" s="355"/>
      <c r="F37" s="142">
        <f t="shared" si="2"/>
        <v>1250</v>
      </c>
    </row>
    <row r="38" spans="2:6" ht="15">
      <c r="B38" s="243" t="s">
        <v>547</v>
      </c>
      <c r="C38" s="242" t="s">
        <v>554</v>
      </c>
      <c r="D38" s="141">
        <v>40000</v>
      </c>
      <c r="E38" s="355"/>
      <c r="F38" s="142">
        <f t="shared" si="2"/>
        <v>10000</v>
      </c>
    </row>
    <row r="39" spans="2:6" ht="15">
      <c r="B39" s="243" t="s">
        <v>548</v>
      </c>
      <c r="C39" s="242" t="s">
        <v>555</v>
      </c>
      <c r="D39" s="141">
        <v>10000</v>
      </c>
      <c r="E39" s="355"/>
      <c r="F39" s="142">
        <f t="shared" si="2"/>
        <v>2500</v>
      </c>
    </row>
    <row r="40" spans="2:6" ht="15">
      <c r="B40" s="243" t="s">
        <v>549</v>
      </c>
      <c r="C40" s="242" t="s">
        <v>555</v>
      </c>
      <c r="D40" s="141">
        <v>10000</v>
      </c>
      <c r="E40" s="355"/>
      <c r="F40" s="142">
        <f t="shared" si="2"/>
        <v>2500</v>
      </c>
    </row>
    <row r="41" spans="2:6" ht="15">
      <c r="B41" s="243" t="s">
        <v>359</v>
      </c>
      <c r="C41" s="242" t="s">
        <v>360</v>
      </c>
      <c r="D41" s="141">
        <v>10000</v>
      </c>
      <c r="E41" s="355"/>
      <c r="F41" s="142">
        <f t="shared" si="2"/>
        <v>2500</v>
      </c>
    </row>
    <row r="42" spans="2:6" ht="15">
      <c r="B42" s="351" t="s">
        <v>361</v>
      </c>
      <c r="C42" s="352"/>
      <c r="D42" s="352"/>
      <c r="E42" s="353"/>
      <c r="F42" s="142">
        <f>SUM(F31:F41)</f>
        <v>26600</v>
      </c>
    </row>
    <row r="43" ht="15">
      <c r="F43" s="61">
        <f>SUM(F14,F28,F42)</f>
        <v>816906.7</v>
      </c>
    </row>
  </sheetData>
  <sheetProtection/>
  <mergeCells count="12">
    <mergeCell ref="B2:F2"/>
    <mergeCell ref="B15:F15"/>
    <mergeCell ref="B14:E14"/>
    <mergeCell ref="B1:F1"/>
    <mergeCell ref="B29:F29"/>
    <mergeCell ref="B28:E28"/>
    <mergeCell ref="B42:E42"/>
    <mergeCell ref="E3:E13"/>
    <mergeCell ref="E17:E27"/>
    <mergeCell ref="E31:E41"/>
    <mergeCell ref="B30:F30"/>
    <mergeCell ref="B16:F16"/>
  </mergeCells>
  <printOptions/>
  <pageMargins left="0.511811024" right="0.511811024" top="0.787401575" bottom="0.787401575" header="0.31496062" footer="0.3149606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44"/>
  <sheetViews>
    <sheetView zoomScalePageLayoutView="0" workbookViewId="0" topLeftCell="A1">
      <selection activeCell="A50" sqref="A50"/>
    </sheetView>
  </sheetViews>
  <sheetFormatPr defaultColWidth="9.140625" defaultRowHeight="15"/>
  <cols>
    <col min="1" max="1" width="37.8515625" style="0" customWidth="1"/>
  </cols>
  <sheetData>
    <row r="1" spans="1:3" ht="15.75" thickBot="1">
      <c r="A1" s="349" t="s">
        <v>365</v>
      </c>
      <c r="B1" s="349"/>
      <c r="C1" s="349"/>
    </row>
    <row r="2" spans="1:3" ht="15.75" thickBot="1">
      <c r="A2" s="119" t="s">
        <v>305</v>
      </c>
      <c r="B2" s="119" t="s">
        <v>306</v>
      </c>
      <c r="C2" s="121">
        <v>30</v>
      </c>
    </row>
    <row r="3" spans="1:3" ht="15.75" thickBot="1">
      <c r="A3" s="124" t="s">
        <v>294</v>
      </c>
      <c r="B3" s="124" t="s">
        <v>295</v>
      </c>
      <c r="C3" s="126">
        <v>200</v>
      </c>
    </row>
    <row r="4" spans="1:3" ht="15.75" thickBot="1">
      <c r="A4" s="119" t="s">
        <v>301</v>
      </c>
      <c r="B4" s="119" t="s">
        <v>302</v>
      </c>
      <c r="C4" s="121">
        <v>30</v>
      </c>
    </row>
    <row r="5" spans="1:3" ht="15.75" thickBot="1">
      <c r="A5" s="124" t="s">
        <v>288</v>
      </c>
      <c r="B5" s="124" t="s">
        <v>290</v>
      </c>
      <c r="C5" s="126">
        <v>150</v>
      </c>
    </row>
    <row r="6" spans="1:3" ht="15.75" thickBot="1">
      <c r="A6" s="119" t="s">
        <v>314</v>
      </c>
      <c r="B6" s="119" t="s">
        <v>315</v>
      </c>
      <c r="C6" s="121">
        <v>1500</v>
      </c>
    </row>
    <row r="7" spans="1:3" ht="15.75" thickBot="1">
      <c r="A7" s="124" t="s">
        <v>299</v>
      </c>
      <c r="B7" s="124" t="s">
        <v>300</v>
      </c>
      <c r="C7" s="126">
        <v>1500</v>
      </c>
    </row>
    <row r="8" spans="1:3" ht="15.75" thickBot="1">
      <c r="A8" s="119" t="s">
        <v>316</v>
      </c>
      <c r="B8" s="119" t="s">
        <v>297</v>
      </c>
      <c r="C8" s="121">
        <v>750</v>
      </c>
    </row>
    <row r="9" spans="1:3" ht="15.75" thickBot="1">
      <c r="A9" s="124" t="s">
        <v>298</v>
      </c>
      <c r="B9" s="124" t="s">
        <v>297</v>
      </c>
      <c r="C9" s="126">
        <v>1500</v>
      </c>
    </row>
    <row r="10" spans="1:3" ht="15.75" thickBot="1">
      <c r="A10" s="119" t="s">
        <v>313</v>
      </c>
      <c r="B10" s="119" t="s">
        <v>297</v>
      </c>
      <c r="C10" s="121">
        <v>1200</v>
      </c>
    </row>
    <row r="11" spans="1:3" ht="15.75" thickBot="1">
      <c r="A11" s="124" t="s">
        <v>312</v>
      </c>
      <c r="B11" s="124" t="s">
        <v>297</v>
      </c>
      <c r="C11" s="126">
        <v>1000</v>
      </c>
    </row>
    <row r="12" spans="1:3" ht="15.75" thickBot="1">
      <c r="A12" s="119" t="s">
        <v>296</v>
      </c>
      <c r="B12" s="119" t="s">
        <v>297</v>
      </c>
      <c r="C12" s="121">
        <v>50</v>
      </c>
    </row>
    <row r="13" spans="1:3" ht="15.75" thickBot="1">
      <c r="A13" s="124" t="s">
        <v>359</v>
      </c>
      <c r="B13" s="124" t="s">
        <v>360</v>
      </c>
      <c r="C13" s="126">
        <v>1500</v>
      </c>
    </row>
    <row r="14" spans="1:3" ht="15.75" thickBot="1">
      <c r="A14" s="119" t="s">
        <v>310</v>
      </c>
      <c r="B14" s="119" t="s">
        <v>311</v>
      </c>
      <c r="C14" s="121">
        <v>1500</v>
      </c>
    </row>
    <row r="15" spans="1:3" ht="15.75" thickBot="1">
      <c r="A15" s="124" t="s">
        <v>317</v>
      </c>
      <c r="B15" s="124" t="s">
        <v>318</v>
      </c>
      <c r="C15" s="126">
        <v>2500</v>
      </c>
    </row>
    <row r="16" spans="1:3" ht="15.75" thickBot="1">
      <c r="A16" s="119" t="s">
        <v>309</v>
      </c>
      <c r="B16" s="119" t="s">
        <v>297</v>
      </c>
      <c r="C16" s="121">
        <v>50</v>
      </c>
    </row>
    <row r="17" ht="15.75" thickBot="1"/>
    <row r="18" spans="1:5" ht="15.75" thickBot="1">
      <c r="A18" s="143" t="s">
        <v>359</v>
      </c>
      <c r="B18" s="143" t="s">
        <v>299</v>
      </c>
      <c r="C18" s="143" t="s">
        <v>366</v>
      </c>
      <c r="D18" s="143" t="s">
        <v>367</v>
      </c>
      <c r="E18" s="143" t="s">
        <v>368</v>
      </c>
    </row>
    <row r="19" spans="1:5" ht="15.75" thickBot="1">
      <c r="A19" s="144" t="s">
        <v>296</v>
      </c>
      <c r="B19" s="144" t="s">
        <v>359</v>
      </c>
      <c r="C19" s="144" t="s">
        <v>369</v>
      </c>
      <c r="D19" s="144" t="s">
        <v>370</v>
      </c>
      <c r="E19" s="144" t="s">
        <v>368</v>
      </c>
    </row>
    <row r="20" spans="1:5" ht="15.75" thickBot="1">
      <c r="A20" s="143" t="s">
        <v>359</v>
      </c>
      <c r="B20" s="143" t="s">
        <v>296</v>
      </c>
      <c r="C20" s="143" t="s">
        <v>366</v>
      </c>
      <c r="D20" s="143" t="s">
        <v>367</v>
      </c>
      <c r="E20" s="143" t="s">
        <v>368</v>
      </c>
    </row>
    <row r="21" spans="1:5" ht="15.75" thickBot="1">
      <c r="A21" s="144" t="s">
        <v>294</v>
      </c>
      <c r="B21" s="144" t="s">
        <v>359</v>
      </c>
      <c r="C21" s="144" t="s">
        <v>371</v>
      </c>
      <c r="D21" s="144" t="s">
        <v>370</v>
      </c>
      <c r="E21" s="144" t="s">
        <v>368</v>
      </c>
    </row>
    <row r="22" spans="1:5" ht="15.75" thickBot="1">
      <c r="A22" s="143" t="s">
        <v>359</v>
      </c>
      <c r="B22" s="143" t="s">
        <v>294</v>
      </c>
      <c r="C22" s="143" t="s">
        <v>366</v>
      </c>
      <c r="D22" s="143" t="s">
        <v>367</v>
      </c>
      <c r="E22" s="143" t="s">
        <v>368</v>
      </c>
    </row>
    <row r="23" spans="1:5" ht="15.75" thickBot="1">
      <c r="A23" s="144" t="s">
        <v>359</v>
      </c>
      <c r="B23" s="144" t="s">
        <v>288</v>
      </c>
      <c r="C23" s="144" t="s">
        <v>366</v>
      </c>
      <c r="D23" s="144" t="s">
        <v>367</v>
      </c>
      <c r="E23" s="144" t="s">
        <v>368</v>
      </c>
    </row>
    <row r="24" spans="1:5" ht="15.75" thickBot="1">
      <c r="A24" s="143" t="s">
        <v>359</v>
      </c>
      <c r="B24" s="143" t="s">
        <v>292</v>
      </c>
      <c r="C24" s="143" t="s">
        <v>366</v>
      </c>
      <c r="D24" s="143" t="s">
        <v>367</v>
      </c>
      <c r="E24" s="143" t="s">
        <v>372</v>
      </c>
    </row>
    <row r="25" spans="1:5" ht="15.75" thickBot="1">
      <c r="A25" s="144" t="s">
        <v>359</v>
      </c>
      <c r="B25" s="144" t="s">
        <v>298</v>
      </c>
      <c r="C25" s="144" t="s">
        <v>366</v>
      </c>
      <c r="D25" s="144" t="s">
        <v>367</v>
      </c>
      <c r="E25" s="144" t="s">
        <v>368</v>
      </c>
    </row>
    <row r="26" spans="1:5" ht="15.75" thickBot="1">
      <c r="A26" s="143" t="s">
        <v>301</v>
      </c>
      <c r="B26" s="143" t="s">
        <v>359</v>
      </c>
      <c r="C26" s="143" t="s">
        <v>373</v>
      </c>
      <c r="D26" s="143" t="s">
        <v>370</v>
      </c>
      <c r="E26" s="143" t="s">
        <v>368</v>
      </c>
    </row>
    <row r="27" spans="1:5" ht="15.75" thickBot="1">
      <c r="A27" s="144" t="s">
        <v>301</v>
      </c>
      <c r="B27" s="144" t="s">
        <v>359</v>
      </c>
      <c r="C27" s="144" t="s">
        <v>373</v>
      </c>
      <c r="D27" s="144" t="s">
        <v>370</v>
      </c>
      <c r="E27" s="144" t="s">
        <v>368</v>
      </c>
    </row>
    <row r="28" spans="1:5" ht="15.75" thickBot="1">
      <c r="A28" s="143" t="s">
        <v>359</v>
      </c>
      <c r="B28" s="143" t="s">
        <v>301</v>
      </c>
      <c r="C28" s="143" t="s">
        <v>366</v>
      </c>
      <c r="D28" s="143" t="s">
        <v>367</v>
      </c>
      <c r="E28" s="143" t="s">
        <v>368</v>
      </c>
    </row>
    <row r="29" spans="1:5" ht="15.75" thickBot="1">
      <c r="A29" s="144" t="s">
        <v>359</v>
      </c>
      <c r="B29" s="144" t="s">
        <v>303</v>
      </c>
      <c r="C29" s="144" t="s">
        <v>366</v>
      </c>
      <c r="D29" s="144" t="s">
        <v>367</v>
      </c>
      <c r="E29" s="144" t="s">
        <v>372</v>
      </c>
    </row>
    <row r="30" spans="1:5" ht="15.75" thickBot="1">
      <c r="A30" s="143" t="s">
        <v>359</v>
      </c>
      <c r="B30" s="143" t="s">
        <v>305</v>
      </c>
      <c r="C30" s="143" t="s">
        <v>366</v>
      </c>
      <c r="D30" s="143" t="s">
        <v>367</v>
      </c>
      <c r="E30" s="143" t="s">
        <v>368</v>
      </c>
    </row>
    <row r="31" spans="1:5" ht="15.75" thickBot="1">
      <c r="A31" s="144" t="s">
        <v>359</v>
      </c>
      <c r="B31" s="144" t="s">
        <v>307</v>
      </c>
      <c r="C31" s="144" t="s">
        <v>366</v>
      </c>
      <c r="D31" s="144" t="s">
        <v>367</v>
      </c>
      <c r="E31" s="144" t="s">
        <v>372</v>
      </c>
    </row>
    <row r="32" spans="1:5" ht="15.75" thickBot="1">
      <c r="A32" s="143" t="s">
        <v>359</v>
      </c>
      <c r="B32" s="143" t="s">
        <v>309</v>
      </c>
      <c r="C32" s="143" t="s">
        <v>366</v>
      </c>
      <c r="D32" s="143" t="s">
        <v>367</v>
      </c>
      <c r="E32" s="143" t="s">
        <v>368</v>
      </c>
    </row>
    <row r="33" spans="1:5" ht="15.75" thickBot="1">
      <c r="A33" s="144" t="s">
        <v>310</v>
      </c>
      <c r="B33" s="144" t="s">
        <v>359</v>
      </c>
      <c r="C33" s="144" t="s">
        <v>374</v>
      </c>
      <c r="D33" s="144" t="s">
        <v>375</v>
      </c>
      <c r="E33" s="144" t="s">
        <v>368</v>
      </c>
    </row>
    <row r="34" spans="1:5" ht="15.75" thickBot="1">
      <c r="A34" s="143" t="s">
        <v>359</v>
      </c>
      <c r="B34" s="143" t="s">
        <v>310</v>
      </c>
      <c r="C34" s="143" t="s">
        <v>366</v>
      </c>
      <c r="D34" s="143" t="s">
        <v>367</v>
      </c>
      <c r="E34" s="143" t="s">
        <v>368</v>
      </c>
    </row>
    <row r="35" spans="1:5" ht="15.75" thickBot="1">
      <c r="A35" s="144" t="s">
        <v>312</v>
      </c>
      <c r="B35" s="144" t="s">
        <v>359</v>
      </c>
      <c r="C35" s="144" t="s">
        <v>376</v>
      </c>
      <c r="D35" s="144" t="s">
        <v>375</v>
      </c>
      <c r="E35" s="144" t="s">
        <v>368</v>
      </c>
    </row>
    <row r="36" spans="1:5" ht="15.75" thickBot="1">
      <c r="A36" s="143" t="s">
        <v>359</v>
      </c>
      <c r="B36" s="143" t="s">
        <v>312</v>
      </c>
      <c r="C36" s="143" t="s">
        <v>366</v>
      </c>
      <c r="D36" s="143" t="s">
        <v>367</v>
      </c>
      <c r="E36" s="143" t="s">
        <v>368</v>
      </c>
    </row>
    <row r="37" spans="1:5" ht="15.75" thickBot="1">
      <c r="A37" s="145" t="s">
        <v>313</v>
      </c>
      <c r="B37" s="145" t="s">
        <v>359</v>
      </c>
      <c r="C37" s="145" t="s">
        <v>377</v>
      </c>
      <c r="D37" s="145" t="s">
        <v>378</v>
      </c>
      <c r="E37" s="145" t="s">
        <v>368</v>
      </c>
    </row>
    <row r="38" spans="1:5" ht="15.75" thickBot="1">
      <c r="A38" s="143" t="s">
        <v>359</v>
      </c>
      <c r="B38" s="143" t="s">
        <v>313</v>
      </c>
      <c r="C38" s="143" t="s">
        <v>366</v>
      </c>
      <c r="D38" s="143" t="s">
        <v>367</v>
      </c>
      <c r="E38" s="143" t="s">
        <v>368</v>
      </c>
    </row>
    <row r="39" spans="1:5" ht="15.75" thickBot="1">
      <c r="A39" s="144" t="s">
        <v>314</v>
      </c>
      <c r="B39" s="144" t="s">
        <v>359</v>
      </c>
      <c r="C39" s="144" t="s">
        <v>379</v>
      </c>
      <c r="D39" s="144" t="s">
        <v>380</v>
      </c>
      <c r="E39" s="144" t="s">
        <v>368</v>
      </c>
    </row>
    <row r="40" spans="1:5" ht="15.75" thickBot="1">
      <c r="A40" s="143" t="s">
        <v>314</v>
      </c>
      <c r="B40" s="143" t="s">
        <v>359</v>
      </c>
      <c r="C40" s="143" t="s">
        <v>381</v>
      </c>
      <c r="D40" s="143" t="s">
        <v>375</v>
      </c>
      <c r="E40" s="143" t="s">
        <v>368</v>
      </c>
    </row>
    <row r="41" spans="1:5" ht="15.75" thickBot="1">
      <c r="A41" s="144" t="s">
        <v>359</v>
      </c>
      <c r="B41" s="144" t="s">
        <v>314</v>
      </c>
      <c r="C41" s="144" t="s">
        <v>366</v>
      </c>
      <c r="D41" s="144" t="s">
        <v>367</v>
      </c>
      <c r="E41" s="144" t="s">
        <v>368</v>
      </c>
    </row>
    <row r="42" spans="1:5" ht="15.75" thickBot="1">
      <c r="A42" s="143" t="s">
        <v>359</v>
      </c>
      <c r="B42" s="143" t="s">
        <v>316</v>
      </c>
      <c r="C42" s="143" t="s">
        <v>366</v>
      </c>
      <c r="D42" s="143" t="s">
        <v>367</v>
      </c>
      <c r="E42" s="143" t="s">
        <v>368</v>
      </c>
    </row>
    <row r="43" spans="1:5" ht="15.75" thickBot="1">
      <c r="A43" s="144" t="s">
        <v>317</v>
      </c>
      <c r="B43" s="144" t="s">
        <v>359</v>
      </c>
      <c r="C43" s="144" t="s">
        <v>382</v>
      </c>
      <c r="D43" s="144" t="s">
        <v>383</v>
      </c>
      <c r="E43" s="144" t="s">
        <v>368</v>
      </c>
    </row>
    <row r="44" spans="1:5" ht="15.75" thickBot="1">
      <c r="A44" s="145" t="s">
        <v>359</v>
      </c>
      <c r="B44" s="145" t="s">
        <v>317</v>
      </c>
      <c r="C44" s="145" t="s">
        <v>366</v>
      </c>
      <c r="D44" s="145" t="s">
        <v>367</v>
      </c>
      <c r="E44" s="145" t="s">
        <v>368</v>
      </c>
    </row>
  </sheetData>
  <sheetProtection/>
  <mergeCells count="1">
    <mergeCell ref="A1:C1"/>
  </mergeCells>
  <printOptions/>
  <pageMargins left="0.511811024" right="0.511811024" top="0.787401575" bottom="0.787401575" header="0.31496062" footer="0.3149606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2:J111"/>
  <sheetViews>
    <sheetView tabSelected="1" zoomScalePageLayoutView="0" workbookViewId="0" topLeftCell="A13">
      <selection activeCell="A10" sqref="A10:F10"/>
    </sheetView>
  </sheetViews>
  <sheetFormatPr defaultColWidth="9.140625" defaultRowHeight="15"/>
  <cols>
    <col min="1" max="1" width="10.00390625" style="0" customWidth="1"/>
    <col min="2" max="2" width="29.7109375" style="0" customWidth="1"/>
    <col min="3" max="3" width="33.28125" style="0" customWidth="1"/>
    <col min="4" max="5" width="14.8515625" style="0" customWidth="1"/>
    <col min="6" max="6" width="22.28125" style="61" customWidth="1"/>
    <col min="7" max="7" width="26.28125" style="0" customWidth="1"/>
    <col min="8" max="8" width="22.421875" style="61" customWidth="1"/>
  </cols>
  <sheetData>
    <row r="2" spans="1:8" s="148" customFormat="1" ht="15.75">
      <c r="A2" s="486" t="s">
        <v>385</v>
      </c>
      <c r="B2" s="487"/>
      <c r="C2" s="487"/>
      <c r="D2" s="487"/>
      <c r="E2" s="487"/>
      <c r="F2" s="487"/>
      <c r="G2" s="487"/>
      <c r="H2" s="488"/>
    </row>
    <row r="3" spans="1:8" s="148" customFormat="1" ht="15">
      <c r="A3" s="489" t="s">
        <v>568</v>
      </c>
      <c r="B3" s="490"/>
      <c r="C3" s="490"/>
      <c r="D3" s="490"/>
      <c r="E3" s="490"/>
      <c r="F3" s="490"/>
      <c r="G3" s="490"/>
      <c r="H3" s="491"/>
    </row>
    <row r="4" spans="1:8" s="149" customFormat="1" ht="12.75">
      <c r="A4" s="489" t="s">
        <v>569</v>
      </c>
      <c r="B4" s="490"/>
      <c r="C4" s="490"/>
      <c r="D4" s="490"/>
      <c r="E4" s="490"/>
      <c r="F4" s="490"/>
      <c r="G4" s="490"/>
      <c r="H4" s="491"/>
    </row>
    <row r="5" spans="1:8" s="148" customFormat="1" ht="15">
      <c r="A5" s="492" t="s">
        <v>570</v>
      </c>
      <c r="B5" s="493"/>
      <c r="C5" s="493"/>
      <c r="D5" s="493"/>
      <c r="E5" s="493"/>
      <c r="F5" s="493"/>
      <c r="G5" s="493"/>
      <c r="H5" s="494"/>
    </row>
    <row r="6" spans="1:8" s="148" customFormat="1" ht="15">
      <c r="A6" s="495" t="s">
        <v>386</v>
      </c>
      <c r="B6" s="496"/>
      <c r="C6" s="496"/>
      <c r="D6" s="496"/>
      <c r="E6" s="496"/>
      <c r="F6" s="496"/>
      <c r="G6" s="496"/>
      <c r="H6" s="497"/>
    </row>
    <row r="7" spans="1:8" s="148" customFormat="1" ht="15">
      <c r="A7" s="150" t="s">
        <v>387</v>
      </c>
      <c r="B7" s="479" t="s">
        <v>388</v>
      </c>
      <c r="C7" s="479"/>
      <c r="D7" s="479"/>
      <c r="E7" s="479"/>
      <c r="F7" s="476">
        <v>43418</v>
      </c>
      <c r="G7" s="477"/>
      <c r="H7" s="478"/>
    </row>
    <row r="8" spans="1:8" s="148" customFormat="1" ht="15">
      <c r="A8" s="150" t="s">
        <v>389</v>
      </c>
      <c r="B8" s="479" t="s">
        <v>390</v>
      </c>
      <c r="C8" s="479"/>
      <c r="D8" s="479"/>
      <c r="E8" s="479"/>
      <c r="F8" s="480" t="s">
        <v>571</v>
      </c>
      <c r="G8" s="481"/>
      <c r="H8" s="482"/>
    </row>
    <row r="9" spans="1:8" s="148" customFormat="1" ht="15">
      <c r="A9" s="150" t="s">
        <v>391</v>
      </c>
      <c r="B9" s="479" t="s">
        <v>566</v>
      </c>
      <c r="C9" s="479"/>
      <c r="D9" s="479"/>
      <c r="E9" s="479"/>
      <c r="F9" s="480">
        <v>12</v>
      </c>
      <c r="G9" s="481"/>
      <c r="H9" s="482"/>
    </row>
    <row r="10" spans="1:8" s="148" customFormat="1" ht="15">
      <c r="A10" s="483" t="s">
        <v>392</v>
      </c>
      <c r="B10" s="483"/>
      <c r="C10" s="483"/>
      <c r="D10" s="483"/>
      <c r="E10" s="483"/>
      <c r="F10" s="483"/>
      <c r="G10" s="151"/>
      <c r="H10" s="215"/>
    </row>
    <row r="11" spans="1:8" s="153" customFormat="1" ht="12.75">
      <c r="A11" s="463" t="s">
        <v>393</v>
      </c>
      <c r="B11" s="463"/>
      <c r="C11" s="152" t="s">
        <v>394</v>
      </c>
      <c r="D11" s="464" t="s">
        <v>395</v>
      </c>
      <c r="E11" s="465"/>
      <c r="F11" s="465"/>
      <c r="G11" s="465"/>
      <c r="H11" s="466"/>
    </row>
    <row r="12" spans="1:8" s="148" customFormat="1" ht="120" customHeight="1">
      <c r="A12" s="467" t="s">
        <v>567</v>
      </c>
      <c r="B12" s="468"/>
      <c r="C12" s="154" t="s">
        <v>396</v>
      </c>
      <c r="D12" s="469">
        <v>1</v>
      </c>
      <c r="E12" s="470"/>
      <c r="F12" s="470"/>
      <c r="G12" s="470"/>
      <c r="H12" s="471"/>
    </row>
    <row r="13" spans="1:8" s="148" customFormat="1" ht="15">
      <c r="A13" s="472" t="s">
        <v>397</v>
      </c>
      <c r="B13" s="472"/>
      <c r="C13" s="472"/>
      <c r="D13" s="472"/>
      <c r="E13" s="472"/>
      <c r="F13" s="473" t="s">
        <v>398</v>
      </c>
      <c r="G13" s="474"/>
      <c r="H13" s="475"/>
    </row>
    <row r="14" spans="1:10" s="148" customFormat="1" ht="15">
      <c r="A14" s="453" t="s">
        <v>556</v>
      </c>
      <c r="B14" s="453"/>
      <c r="C14" s="453"/>
      <c r="D14" s="453"/>
      <c r="E14" s="453"/>
      <c r="F14" s="454">
        <v>1205</v>
      </c>
      <c r="G14" s="455"/>
      <c r="H14" s="456"/>
      <c r="I14" s="155"/>
      <c r="J14" s="155"/>
    </row>
    <row r="15" spans="1:10" s="148" customFormat="1" ht="15">
      <c r="A15" s="453" t="s">
        <v>557</v>
      </c>
      <c r="B15" s="453"/>
      <c r="C15" s="453"/>
      <c r="D15" s="453"/>
      <c r="E15" s="453"/>
      <c r="F15" s="457">
        <v>2500</v>
      </c>
      <c r="G15" s="458"/>
      <c r="H15" s="459"/>
      <c r="I15" s="155"/>
      <c r="J15" s="155"/>
    </row>
    <row r="16" spans="1:10" s="157" customFormat="1" ht="15">
      <c r="A16" s="453" t="s">
        <v>399</v>
      </c>
      <c r="B16" s="453"/>
      <c r="C16" s="453"/>
      <c r="D16" s="453"/>
      <c r="E16" s="453"/>
      <c r="F16" s="460" t="s">
        <v>400</v>
      </c>
      <c r="G16" s="461"/>
      <c r="H16" s="462"/>
      <c r="I16" s="156"/>
      <c r="J16" s="156"/>
    </row>
    <row r="17" spans="1:10" s="157" customFormat="1" ht="15">
      <c r="A17" s="382" t="s">
        <v>558</v>
      </c>
      <c r="B17" s="383"/>
      <c r="C17" s="383"/>
      <c r="D17" s="383"/>
      <c r="E17" s="384"/>
      <c r="F17" s="447">
        <f>((F14/220)/(2500/220))/(30*1/(2500/220))</f>
        <v>0.18257575757575759</v>
      </c>
      <c r="G17" s="448"/>
      <c r="H17" s="449"/>
      <c r="I17" s="156"/>
      <c r="J17" s="156"/>
    </row>
    <row r="18" spans="1:10" s="161" customFormat="1" ht="12.75">
      <c r="A18" s="158" t="s">
        <v>179</v>
      </c>
      <c r="B18" s="367" t="s">
        <v>401</v>
      </c>
      <c r="C18" s="369"/>
      <c r="D18" s="159" t="s">
        <v>402</v>
      </c>
      <c r="E18" s="159" t="s">
        <v>403</v>
      </c>
      <c r="F18" s="444" t="s">
        <v>404</v>
      </c>
      <c r="G18" s="445"/>
      <c r="H18" s="446"/>
      <c r="I18" s="160"/>
      <c r="J18" s="160"/>
    </row>
    <row r="19" spans="1:10" s="157" customFormat="1" ht="24.75" customHeight="1">
      <c r="A19" s="158" t="s">
        <v>479</v>
      </c>
      <c r="B19" s="375" t="s">
        <v>405</v>
      </c>
      <c r="C19" s="376"/>
      <c r="D19" s="169">
        <f>1/F15</f>
        <v>0.0004</v>
      </c>
      <c r="E19" s="199">
        <f>F14</f>
        <v>1205</v>
      </c>
      <c r="F19" s="450">
        <f>(1/2500)*1230</f>
        <v>0.49200000000000005</v>
      </c>
      <c r="G19" s="451"/>
      <c r="H19" s="452"/>
      <c r="I19" s="156"/>
      <c r="J19" s="156"/>
    </row>
    <row r="20" spans="1:10" s="157" customFormat="1" ht="15">
      <c r="A20" s="382" t="s">
        <v>480</v>
      </c>
      <c r="B20" s="383"/>
      <c r="C20" s="383"/>
      <c r="D20" s="383"/>
      <c r="E20" s="383"/>
      <c r="F20" s="383"/>
      <c r="G20" s="383"/>
      <c r="H20" s="384"/>
      <c r="I20" s="156"/>
      <c r="J20" s="156"/>
    </row>
    <row r="21" spans="1:10" s="161" customFormat="1" ht="12.75">
      <c r="A21" s="158" t="s">
        <v>179</v>
      </c>
      <c r="B21" s="442" t="s">
        <v>401</v>
      </c>
      <c r="C21" s="443"/>
      <c r="D21" s="159" t="s">
        <v>402</v>
      </c>
      <c r="E21" s="159" t="s">
        <v>407</v>
      </c>
      <c r="F21" s="444" t="s">
        <v>404</v>
      </c>
      <c r="G21" s="445"/>
      <c r="H21" s="446"/>
      <c r="I21" s="160"/>
      <c r="J21" s="160"/>
    </row>
    <row r="22" spans="1:10" s="157" customFormat="1" ht="15">
      <c r="A22" s="158" t="s">
        <v>457</v>
      </c>
      <c r="B22" s="377" t="s">
        <v>408</v>
      </c>
      <c r="C22" s="378"/>
      <c r="D22" s="163">
        <v>0.08</v>
      </c>
      <c r="E22" s="170">
        <f>$F$14</f>
        <v>1205</v>
      </c>
      <c r="F22" s="379">
        <f>E22*D22</f>
        <v>96.4</v>
      </c>
      <c r="G22" s="380"/>
      <c r="H22" s="381"/>
      <c r="I22" s="156"/>
      <c r="J22" s="156"/>
    </row>
    <row r="23" spans="1:10" s="157" customFormat="1" ht="15">
      <c r="A23" s="158" t="s">
        <v>458</v>
      </c>
      <c r="B23" s="377" t="s">
        <v>445</v>
      </c>
      <c r="C23" s="378"/>
      <c r="D23" s="163">
        <v>0.2</v>
      </c>
      <c r="E23" s="170">
        <f aca="true" t="shared" si="0" ref="E23:E38">$F$14</f>
        <v>1205</v>
      </c>
      <c r="F23" s="379">
        <f>E23*D23</f>
        <v>241</v>
      </c>
      <c r="G23" s="380"/>
      <c r="H23" s="381"/>
      <c r="I23" s="156"/>
      <c r="J23" s="156"/>
    </row>
    <row r="24" spans="1:10" s="157" customFormat="1" ht="15">
      <c r="A24" s="158" t="s">
        <v>459</v>
      </c>
      <c r="B24" s="377" t="s">
        <v>409</v>
      </c>
      <c r="C24" s="378"/>
      <c r="D24" s="163">
        <v>0.06</v>
      </c>
      <c r="E24" s="170">
        <f t="shared" si="0"/>
        <v>1205</v>
      </c>
      <c r="F24" s="379">
        <f aca="true" t="shared" si="1" ref="F24:F38">E24*D24</f>
        <v>72.3</v>
      </c>
      <c r="G24" s="380"/>
      <c r="H24" s="381"/>
      <c r="I24" s="156"/>
      <c r="J24" s="156"/>
    </row>
    <row r="25" spans="1:10" s="157" customFormat="1" ht="15">
      <c r="A25" s="158" t="s">
        <v>460</v>
      </c>
      <c r="B25" s="377" t="s">
        <v>446</v>
      </c>
      <c r="C25" s="378"/>
      <c r="D25" s="163">
        <v>0</v>
      </c>
      <c r="E25" s="170">
        <f t="shared" si="0"/>
        <v>1205</v>
      </c>
      <c r="F25" s="379">
        <f>E25*D25</f>
        <v>0</v>
      </c>
      <c r="G25" s="380"/>
      <c r="H25" s="381"/>
      <c r="I25" s="156"/>
      <c r="J25" s="156"/>
    </row>
    <row r="26" spans="1:10" s="157" customFormat="1" ht="15">
      <c r="A26" s="158" t="s">
        <v>461</v>
      </c>
      <c r="B26" s="377" t="s">
        <v>410</v>
      </c>
      <c r="C26" s="378"/>
      <c r="D26" s="163">
        <v>0.0893</v>
      </c>
      <c r="E26" s="170">
        <f t="shared" si="0"/>
        <v>1205</v>
      </c>
      <c r="F26" s="379">
        <f t="shared" si="1"/>
        <v>107.60650000000001</v>
      </c>
      <c r="G26" s="380"/>
      <c r="H26" s="381"/>
      <c r="I26" s="156"/>
      <c r="J26" s="156"/>
    </row>
    <row r="27" spans="1:10" s="157" customFormat="1" ht="15">
      <c r="A27" s="158" t="s">
        <v>481</v>
      </c>
      <c r="B27" s="377" t="s">
        <v>411</v>
      </c>
      <c r="C27" s="378"/>
      <c r="D27" s="163">
        <v>0.0298</v>
      </c>
      <c r="E27" s="170">
        <f t="shared" si="0"/>
        <v>1205</v>
      </c>
      <c r="F27" s="379">
        <f t="shared" si="1"/>
        <v>35.909</v>
      </c>
      <c r="G27" s="380"/>
      <c r="H27" s="381"/>
      <c r="I27" s="156"/>
      <c r="J27" s="156"/>
    </row>
    <row r="28" spans="1:10" s="157" customFormat="1" ht="15">
      <c r="A28" s="158" t="s">
        <v>482</v>
      </c>
      <c r="B28" s="377" t="s">
        <v>412</v>
      </c>
      <c r="C28" s="378"/>
      <c r="D28" s="163">
        <v>0.01</v>
      </c>
      <c r="E28" s="170">
        <f t="shared" si="0"/>
        <v>1205</v>
      </c>
      <c r="F28" s="379">
        <f t="shared" si="1"/>
        <v>12.05</v>
      </c>
      <c r="G28" s="380"/>
      <c r="H28" s="381"/>
      <c r="I28" s="156"/>
      <c r="J28" s="156"/>
    </row>
    <row r="29" spans="1:10" s="157" customFormat="1" ht="15">
      <c r="A29" s="158" t="s">
        <v>483</v>
      </c>
      <c r="B29" s="377" t="s">
        <v>413</v>
      </c>
      <c r="C29" s="378"/>
      <c r="D29" s="163">
        <v>0.005</v>
      </c>
      <c r="E29" s="170">
        <f t="shared" si="0"/>
        <v>1205</v>
      </c>
      <c r="F29" s="379">
        <f t="shared" si="1"/>
        <v>6.025</v>
      </c>
      <c r="G29" s="380"/>
      <c r="H29" s="381"/>
      <c r="I29" s="156"/>
      <c r="J29" s="156"/>
    </row>
    <row r="30" spans="1:10" s="157" customFormat="1" ht="15">
      <c r="A30" s="158" t="s">
        <v>484</v>
      </c>
      <c r="B30" s="377" t="s">
        <v>414</v>
      </c>
      <c r="C30" s="378"/>
      <c r="D30" s="163">
        <v>0.01</v>
      </c>
      <c r="E30" s="170">
        <f t="shared" si="0"/>
        <v>1205</v>
      </c>
      <c r="F30" s="379">
        <f t="shared" si="1"/>
        <v>12.05</v>
      </c>
      <c r="G30" s="380"/>
      <c r="H30" s="381"/>
      <c r="I30" s="156"/>
      <c r="J30" s="156"/>
    </row>
    <row r="31" spans="1:10" s="157" customFormat="1" ht="15">
      <c r="A31" s="158" t="s">
        <v>485</v>
      </c>
      <c r="B31" s="377" t="s">
        <v>415</v>
      </c>
      <c r="C31" s="378"/>
      <c r="D31" s="163">
        <v>0.01</v>
      </c>
      <c r="E31" s="170">
        <f t="shared" si="0"/>
        <v>1205</v>
      </c>
      <c r="F31" s="379">
        <f t="shared" si="1"/>
        <v>12.05</v>
      </c>
      <c r="G31" s="380"/>
      <c r="H31" s="381"/>
      <c r="I31" s="156"/>
      <c r="J31" s="156"/>
    </row>
    <row r="32" spans="1:10" s="157" customFormat="1" ht="15">
      <c r="A32" s="158" t="s">
        <v>486</v>
      </c>
      <c r="B32" s="377" t="s">
        <v>416</v>
      </c>
      <c r="C32" s="378"/>
      <c r="D32" s="163">
        <v>0.0893</v>
      </c>
      <c r="E32" s="170">
        <f t="shared" si="0"/>
        <v>1205</v>
      </c>
      <c r="F32" s="379">
        <f t="shared" si="1"/>
        <v>107.60650000000001</v>
      </c>
      <c r="G32" s="380"/>
      <c r="H32" s="381"/>
      <c r="I32" s="156"/>
      <c r="J32" s="156"/>
    </row>
    <row r="33" spans="1:10" s="157" customFormat="1" ht="15">
      <c r="A33" s="158" t="s">
        <v>487</v>
      </c>
      <c r="B33" s="377" t="s">
        <v>417</v>
      </c>
      <c r="C33" s="378"/>
      <c r="D33" s="163">
        <v>0.0004</v>
      </c>
      <c r="E33" s="170">
        <f t="shared" si="0"/>
        <v>1205</v>
      </c>
      <c r="F33" s="379">
        <f t="shared" si="1"/>
        <v>0.48200000000000004</v>
      </c>
      <c r="G33" s="380"/>
      <c r="H33" s="381"/>
      <c r="I33" s="156"/>
      <c r="J33" s="156"/>
    </row>
    <row r="34" spans="1:10" s="157" customFormat="1" ht="15">
      <c r="A34" s="158" t="s">
        <v>488</v>
      </c>
      <c r="B34" s="377" t="s">
        <v>418</v>
      </c>
      <c r="C34" s="378"/>
      <c r="D34" s="163">
        <v>0.0042</v>
      </c>
      <c r="E34" s="170">
        <f t="shared" si="0"/>
        <v>1205</v>
      </c>
      <c r="F34" s="379">
        <f t="shared" si="1"/>
        <v>5.061</v>
      </c>
      <c r="G34" s="380"/>
      <c r="H34" s="381"/>
      <c r="I34" s="156"/>
      <c r="J34" s="156"/>
    </row>
    <row r="35" spans="1:10" s="157" customFormat="1" ht="15">
      <c r="A35" s="158" t="s">
        <v>489</v>
      </c>
      <c r="B35" s="377" t="s">
        <v>419</v>
      </c>
      <c r="C35" s="378"/>
      <c r="D35" s="163">
        <v>0.08</v>
      </c>
      <c r="E35" s="170">
        <f t="shared" si="0"/>
        <v>1205</v>
      </c>
      <c r="F35" s="379">
        <f t="shared" si="1"/>
        <v>96.4</v>
      </c>
      <c r="G35" s="380"/>
      <c r="H35" s="381"/>
      <c r="I35" s="156"/>
      <c r="J35" s="156"/>
    </row>
    <row r="36" spans="1:10" s="157" customFormat="1" ht="15">
      <c r="A36" s="158" t="s">
        <v>490</v>
      </c>
      <c r="B36" s="377" t="s">
        <v>420</v>
      </c>
      <c r="C36" s="378"/>
      <c r="D36" s="163">
        <v>0.0435</v>
      </c>
      <c r="E36" s="170">
        <f t="shared" si="0"/>
        <v>1205</v>
      </c>
      <c r="F36" s="379">
        <f t="shared" si="1"/>
        <v>52.4175</v>
      </c>
      <c r="G36" s="380"/>
      <c r="H36" s="381"/>
      <c r="I36" s="156"/>
      <c r="J36" s="156"/>
    </row>
    <row r="37" spans="1:10" s="157" customFormat="1" ht="15">
      <c r="A37" s="158" t="s">
        <v>491</v>
      </c>
      <c r="B37" s="377" t="s">
        <v>421</v>
      </c>
      <c r="C37" s="378"/>
      <c r="D37" s="163">
        <v>0.04</v>
      </c>
      <c r="E37" s="170">
        <f t="shared" si="0"/>
        <v>1205</v>
      </c>
      <c r="F37" s="379">
        <f t="shared" si="1"/>
        <v>48.2</v>
      </c>
      <c r="G37" s="380"/>
      <c r="H37" s="381"/>
      <c r="I37" s="156"/>
      <c r="J37" s="156"/>
    </row>
    <row r="38" spans="1:10" s="157" customFormat="1" ht="15">
      <c r="A38" s="158" t="s">
        <v>492</v>
      </c>
      <c r="B38" s="377" t="s">
        <v>422</v>
      </c>
      <c r="C38" s="378"/>
      <c r="D38" s="163">
        <v>0.01</v>
      </c>
      <c r="E38" s="170">
        <f t="shared" si="0"/>
        <v>1205</v>
      </c>
      <c r="F38" s="379">
        <f t="shared" si="1"/>
        <v>12.05</v>
      </c>
      <c r="G38" s="380"/>
      <c r="H38" s="381"/>
      <c r="I38" s="156"/>
      <c r="J38" s="156"/>
    </row>
    <row r="39" spans="1:10" s="157" customFormat="1" ht="15">
      <c r="A39" s="435" t="s">
        <v>559</v>
      </c>
      <c r="B39" s="435"/>
      <c r="C39" s="435"/>
      <c r="D39" s="435"/>
      <c r="E39" s="244" t="s">
        <v>406</v>
      </c>
      <c r="F39" s="439">
        <f>(SUM(F22:F38)*1/2500)</f>
        <v>0.36704299999999995</v>
      </c>
      <c r="G39" s="440"/>
      <c r="H39" s="441"/>
      <c r="I39" s="156"/>
      <c r="J39" s="156"/>
    </row>
    <row r="40" spans="1:10" s="157" customFormat="1" ht="15">
      <c r="A40" s="382" t="s">
        <v>493</v>
      </c>
      <c r="B40" s="383"/>
      <c r="C40" s="383"/>
      <c r="D40" s="383"/>
      <c r="E40" s="383"/>
      <c r="F40" s="383"/>
      <c r="G40" s="383"/>
      <c r="H40" s="384"/>
      <c r="I40" s="156"/>
      <c r="J40" s="156"/>
    </row>
    <row r="41" spans="1:10" s="161" customFormat="1" ht="12.75">
      <c r="A41" s="158" t="s">
        <v>179</v>
      </c>
      <c r="B41" s="442" t="s">
        <v>401</v>
      </c>
      <c r="C41" s="443"/>
      <c r="D41" s="159" t="s">
        <v>402</v>
      </c>
      <c r="E41" s="159" t="s">
        <v>407</v>
      </c>
      <c r="F41" s="444" t="s">
        <v>404</v>
      </c>
      <c r="G41" s="445"/>
      <c r="H41" s="446"/>
      <c r="I41" s="160"/>
      <c r="J41" s="160"/>
    </row>
    <row r="42" spans="1:10" s="157" customFormat="1" ht="15">
      <c r="A42" s="158" t="s">
        <v>467</v>
      </c>
      <c r="B42" s="401" t="s">
        <v>423</v>
      </c>
      <c r="C42" s="403"/>
      <c r="D42" s="163">
        <v>0.03</v>
      </c>
      <c r="E42" s="164">
        <f aca="true" t="shared" si="2" ref="E42:E47">$F$39</f>
        <v>0.36704299999999995</v>
      </c>
      <c r="F42" s="432">
        <f aca="true" t="shared" si="3" ref="F42:F47">E42*D42</f>
        <v>0.011011289999999998</v>
      </c>
      <c r="G42" s="433"/>
      <c r="H42" s="434"/>
      <c r="I42" s="156"/>
      <c r="J42" s="156"/>
    </row>
    <row r="43" spans="1:10" s="157" customFormat="1" ht="15">
      <c r="A43" s="158" t="s">
        <v>468</v>
      </c>
      <c r="B43" s="395" t="s">
        <v>424</v>
      </c>
      <c r="C43" s="397"/>
      <c r="D43" s="163">
        <v>0.01</v>
      </c>
      <c r="E43" s="164">
        <f t="shared" si="2"/>
        <v>0.36704299999999995</v>
      </c>
      <c r="F43" s="432">
        <f t="shared" si="3"/>
        <v>0.0036704299999999997</v>
      </c>
      <c r="G43" s="433"/>
      <c r="H43" s="434"/>
      <c r="I43" s="156"/>
      <c r="J43" s="156"/>
    </row>
    <row r="44" spans="1:10" s="157" customFormat="1" ht="15">
      <c r="A44" s="158" t="s">
        <v>469</v>
      </c>
      <c r="B44" s="395" t="s">
        <v>425</v>
      </c>
      <c r="C44" s="397"/>
      <c r="D44" s="163">
        <v>0.03</v>
      </c>
      <c r="E44" s="164">
        <f t="shared" si="2"/>
        <v>0.36704299999999995</v>
      </c>
      <c r="F44" s="432">
        <f t="shared" si="3"/>
        <v>0.011011289999999998</v>
      </c>
      <c r="G44" s="433"/>
      <c r="H44" s="434"/>
      <c r="I44" s="156"/>
      <c r="J44" s="156"/>
    </row>
    <row r="45" spans="1:10" s="157" customFormat="1" ht="15">
      <c r="A45" s="158" t="s">
        <v>470</v>
      </c>
      <c r="B45" s="401" t="s">
        <v>426</v>
      </c>
      <c r="C45" s="403"/>
      <c r="D45" s="163">
        <v>0.008</v>
      </c>
      <c r="E45" s="164">
        <f t="shared" si="2"/>
        <v>0.36704299999999995</v>
      </c>
      <c r="F45" s="432">
        <f t="shared" si="3"/>
        <v>0.0029363439999999996</v>
      </c>
      <c r="G45" s="433"/>
      <c r="H45" s="434"/>
      <c r="I45" s="156"/>
      <c r="J45" s="156"/>
    </row>
    <row r="46" spans="1:10" s="157" customFormat="1" ht="15">
      <c r="A46" s="158" t="s">
        <v>471</v>
      </c>
      <c r="B46" s="395" t="s">
        <v>427</v>
      </c>
      <c r="C46" s="397"/>
      <c r="D46" s="163">
        <v>0.1</v>
      </c>
      <c r="E46" s="164">
        <f t="shared" si="2"/>
        <v>0.36704299999999995</v>
      </c>
      <c r="F46" s="432">
        <f t="shared" si="3"/>
        <v>0.036704299999999995</v>
      </c>
      <c r="G46" s="433"/>
      <c r="H46" s="434"/>
      <c r="I46" s="156"/>
      <c r="J46" s="156"/>
    </row>
    <row r="47" spans="1:10" s="157" customFormat="1" ht="15">
      <c r="A47" s="158" t="s">
        <v>472</v>
      </c>
      <c r="B47" s="395" t="s">
        <v>428</v>
      </c>
      <c r="C47" s="397"/>
      <c r="D47" s="163">
        <v>0.07</v>
      </c>
      <c r="E47" s="164">
        <f t="shared" si="2"/>
        <v>0.36704299999999995</v>
      </c>
      <c r="F47" s="432">
        <f t="shared" si="3"/>
        <v>0.02569301</v>
      </c>
      <c r="G47" s="433"/>
      <c r="H47" s="434"/>
      <c r="I47" s="156"/>
      <c r="J47" s="156"/>
    </row>
    <row r="48" spans="1:10" s="157" customFormat="1" ht="15">
      <c r="A48" s="435" t="s">
        <v>560</v>
      </c>
      <c r="B48" s="435"/>
      <c r="C48" s="435"/>
      <c r="D48" s="435"/>
      <c r="E48" s="435"/>
      <c r="F48" s="436">
        <f>SUM(F42:F47)</f>
        <v>0.091026664</v>
      </c>
      <c r="G48" s="437"/>
      <c r="H48" s="438"/>
      <c r="I48" s="156"/>
      <c r="J48" s="156"/>
    </row>
    <row r="49" spans="1:10" s="157" customFormat="1" ht="9" customHeight="1">
      <c r="A49" s="230"/>
      <c r="B49" s="231"/>
      <c r="C49" s="231"/>
      <c r="D49" s="231"/>
      <c r="E49" s="231"/>
      <c r="F49" s="232"/>
      <c r="G49" s="232"/>
      <c r="H49" s="233"/>
      <c r="I49" s="156"/>
      <c r="J49" s="156"/>
    </row>
    <row r="50" spans="1:10" s="157" customFormat="1" ht="24.75" customHeight="1">
      <c r="A50" s="367" t="s">
        <v>540</v>
      </c>
      <c r="B50" s="368"/>
      <c r="C50" s="368"/>
      <c r="D50" s="368"/>
      <c r="E50" s="368"/>
      <c r="F50" s="368"/>
      <c r="G50" s="368"/>
      <c r="H50" s="369"/>
      <c r="I50" s="156"/>
      <c r="J50" s="156"/>
    </row>
    <row r="51" spans="1:10" s="157" customFormat="1" ht="15">
      <c r="A51" s="370" t="s">
        <v>538</v>
      </c>
      <c r="B51" s="370"/>
      <c r="C51" s="370"/>
      <c r="D51" s="370"/>
      <c r="E51" s="370"/>
      <c r="F51" s="371">
        <v>0.91</v>
      </c>
      <c r="G51" s="371"/>
      <c r="H51" s="371"/>
      <c r="I51" s="156"/>
      <c r="J51" s="156"/>
    </row>
    <row r="52" spans="1:10" s="157" customFormat="1" ht="15">
      <c r="A52" s="370" t="s">
        <v>536</v>
      </c>
      <c r="B52" s="370"/>
      <c r="C52" s="370"/>
      <c r="D52" s="370"/>
      <c r="E52" s="370"/>
      <c r="F52" s="371">
        <v>0.032</v>
      </c>
      <c r="G52" s="371"/>
      <c r="H52" s="371"/>
      <c r="I52" s="156"/>
      <c r="J52" s="156"/>
    </row>
    <row r="53" spans="1:10" s="157" customFormat="1" ht="15">
      <c r="A53" s="370" t="s">
        <v>537</v>
      </c>
      <c r="B53" s="370"/>
      <c r="C53" s="370"/>
      <c r="D53" s="370"/>
      <c r="E53" s="370"/>
      <c r="F53" s="371">
        <v>0.05317</v>
      </c>
      <c r="G53" s="371"/>
      <c r="H53" s="371"/>
      <c r="I53" s="156"/>
      <c r="J53" s="156"/>
    </row>
    <row r="54" spans="1:10" s="157" customFormat="1" ht="15">
      <c r="A54" s="370" t="s">
        <v>539</v>
      </c>
      <c r="B54" s="370"/>
      <c r="C54" s="370"/>
      <c r="D54" s="370"/>
      <c r="E54" s="370"/>
      <c r="F54" s="371">
        <v>0</v>
      </c>
      <c r="G54" s="371"/>
      <c r="H54" s="371"/>
      <c r="I54" s="156"/>
      <c r="J54" s="156"/>
    </row>
    <row r="55" spans="1:10" s="157" customFormat="1" ht="93" customHeight="1">
      <c r="A55" s="388" t="s">
        <v>541</v>
      </c>
      <c r="B55" s="389"/>
      <c r="C55" s="389"/>
      <c r="D55" s="389"/>
      <c r="E55" s="390"/>
      <c r="F55" s="498">
        <f>SUM(F51:H54)</f>
        <v>0.9951700000000001</v>
      </c>
      <c r="G55" s="498"/>
      <c r="H55" s="498"/>
      <c r="I55" s="156"/>
      <c r="J55" s="156"/>
    </row>
    <row r="56" spans="1:10" s="157" customFormat="1" ht="15">
      <c r="A56" s="382" t="s">
        <v>561</v>
      </c>
      <c r="B56" s="383"/>
      <c r="C56" s="383"/>
      <c r="D56" s="383"/>
      <c r="E56" s="383"/>
      <c r="F56" s="383"/>
      <c r="G56" s="383"/>
      <c r="H56" s="384"/>
      <c r="I56" s="156"/>
      <c r="J56" s="156"/>
    </row>
    <row r="57" spans="1:10" s="166" customFormat="1" ht="12.75">
      <c r="A57" s="158" t="s">
        <v>179</v>
      </c>
      <c r="B57" s="158" t="s">
        <v>401</v>
      </c>
      <c r="C57" s="158" t="s">
        <v>447</v>
      </c>
      <c r="D57" s="158" t="s">
        <v>402</v>
      </c>
      <c r="E57" s="158" t="s">
        <v>407</v>
      </c>
      <c r="F57" s="367" t="s">
        <v>450</v>
      </c>
      <c r="G57" s="369"/>
      <c r="H57" s="216" t="s">
        <v>404</v>
      </c>
      <c r="I57" s="165"/>
      <c r="J57" s="165"/>
    </row>
    <row r="58" spans="1:10" s="157" customFormat="1" ht="15">
      <c r="A58" s="172" t="s">
        <v>494</v>
      </c>
      <c r="B58" s="181" t="s">
        <v>429</v>
      </c>
      <c r="C58" s="192" t="s">
        <v>451</v>
      </c>
      <c r="D58" s="173">
        <v>0.06</v>
      </c>
      <c r="E58" s="174">
        <f>F76</f>
        <v>0.9951700000000001</v>
      </c>
      <c r="F58" s="431">
        <v>1</v>
      </c>
      <c r="G58" s="431"/>
      <c r="H58" s="217">
        <f>E58*D58</f>
        <v>0.059710200000000005</v>
      </c>
      <c r="I58" s="156"/>
      <c r="J58" s="156"/>
    </row>
    <row r="59" spans="1:10" s="157" customFormat="1" ht="15">
      <c r="A59" s="178" t="s">
        <v>495</v>
      </c>
      <c r="B59" s="182" t="s">
        <v>448</v>
      </c>
      <c r="C59" s="193" t="s">
        <v>204</v>
      </c>
      <c r="D59" s="179">
        <v>0</v>
      </c>
      <c r="E59" s="180">
        <f>F76</f>
        <v>0.9951700000000001</v>
      </c>
      <c r="F59" s="425"/>
      <c r="G59" s="425"/>
      <c r="H59" s="218">
        <f>E59*D59</f>
        <v>0</v>
      </c>
      <c r="I59" s="156"/>
      <c r="J59" s="156"/>
    </row>
    <row r="60" spans="1:10" s="157" customFormat="1" ht="15">
      <c r="A60" s="178" t="s">
        <v>496</v>
      </c>
      <c r="B60" s="190" t="s">
        <v>452</v>
      </c>
      <c r="C60" s="193" t="s">
        <v>463</v>
      </c>
      <c r="D60" s="179">
        <v>0.15</v>
      </c>
      <c r="E60" s="180"/>
      <c r="F60" s="425"/>
      <c r="G60" s="425"/>
      <c r="H60" s="218"/>
      <c r="I60" s="156"/>
      <c r="J60" s="156"/>
    </row>
    <row r="61" spans="1:10" s="157" customFormat="1" ht="15">
      <c r="A61" s="178" t="s">
        <v>497</v>
      </c>
      <c r="B61" s="190" t="s">
        <v>453</v>
      </c>
      <c r="C61" s="193" t="s">
        <v>462</v>
      </c>
      <c r="D61" s="179">
        <v>0.09</v>
      </c>
      <c r="E61" s="180"/>
      <c r="F61" s="425"/>
      <c r="G61" s="425"/>
      <c r="H61" s="218"/>
      <c r="I61" s="156"/>
      <c r="J61" s="156"/>
    </row>
    <row r="62" spans="1:10" s="157" customFormat="1" ht="15">
      <c r="A62" s="178" t="s">
        <v>498</v>
      </c>
      <c r="B62" s="190" t="s">
        <v>454</v>
      </c>
      <c r="C62" s="193" t="s">
        <v>464</v>
      </c>
      <c r="D62" s="179">
        <v>0.03</v>
      </c>
      <c r="E62" s="180"/>
      <c r="F62" s="425"/>
      <c r="G62" s="425"/>
      <c r="H62" s="218"/>
      <c r="I62" s="156"/>
      <c r="J62" s="156"/>
    </row>
    <row r="63" spans="1:10" s="157" customFormat="1" ht="15">
      <c r="A63" s="178" t="s">
        <v>499</v>
      </c>
      <c r="B63" s="190" t="s">
        <v>455</v>
      </c>
      <c r="C63" s="193" t="s">
        <v>465</v>
      </c>
      <c r="D63" s="179">
        <v>0.0065</v>
      </c>
      <c r="E63" s="180"/>
      <c r="F63" s="425"/>
      <c r="G63" s="425"/>
      <c r="H63" s="218"/>
      <c r="I63" s="156"/>
      <c r="J63" s="156"/>
    </row>
    <row r="64" spans="1:10" s="157" customFormat="1" ht="15">
      <c r="A64" s="178" t="s">
        <v>500</v>
      </c>
      <c r="B64" s="190" t="s">
        <v>456</v>
      </c>
      <c r="C64" s="193" t="s">
        <v>466</v>
      </c>
      <c r="D64" s="179">
        <v>0.05</v>
      </c>
      <c r="E64" s="180"/>
      <c r="F64" s="425"/>
      <c r="G64" s="425"/>
      <c r="H64" s="218"/>
      <c r="I64" s="156"/>
      <c r="J64" s="156"/>
    </row>
    <row r="65" spans="1:10" s="157" customFormat="1" ht="15">
      <c r="A65" s="175" t="s">
        <v>501</v>
      </c>
      <c r="B65" s="183" t="s">
        <v>449</v>
      </c>
      <c r="C65" s="194" t="s">
        <v>204</v>
      </c>
      <c r="D65" s="176">
        <v>0</v>
      </c>
      <c r="E65" s="177">
        <f>F76</f>
        <v>0.9951700000000001</v>
      </c>
      <c r="F65" s="430"/>
      <c r="G65" s="430"/>
      <c r="H65" s="219">
        <f>E65*D65</f>
        <v>0</v>
      </c>
      <c r="I65" s="156"/>
      <c r="J65" s="156"/>
    </row>
    <row r="66" spans="1:10" s="157" customFormat="1" ht="15">
      <c r="A66" s="175" t="s">
        <v>502</v>
      </c>
      <c r="B66" s="191" t="s">
        <v>452</v>
      </c>
      <c r="C66" s="194" t="s">
        <v>463</v>
      </c>
      <c r="D66" s="176">
        <v>0.15</v>
      </c>
      <c r="E66" s="177"/>
      <c r="F66" s="430"/>
      <c r="G66" s="430"/>
      <c r="H66" s="219"/>
      <c r="I66" s="156"/>
      <c r="J66" s="156"/>
    </row>
    <row r="67" spans="1:10" s="157" customFormat="1" ht="15">
      <c r="A67" s="175" t="s">
        <v>503</v>
      </c>
      <c r="B67" s="191" t="s">
        <v>453</v>
      </c>
      <c r="C67" s="194" t="s">
        <v>462</v>
      </c>
      <c r="D67" s="176">
        <v>0.32</v>
      </c>
      <c r="E67" s="177"/>
      <c r="F67" s="430"/>
      <c r="G67" s="430"/>
      <c r="H67" s="219"/>
      <c r="I67" s="156"/>
      <c r="J67" s="156"/>
    </row>
    <row r="68" spans="1:10" s="157" customFormat="1" ht="15">
      <c r="A68" s="175" t="s">
        <v>504</v>
      </c>
      <c r="B68" s="191" t="s">
        <v>454</v>
      </c>
      <c r="C68" s="194" t="s">
        <v>464</v>
      </c>
      <c r="D68" s="176">
        <v>0.03</v>
      </c>
      <c r="E68" s="177"/>
      <c r="F68" s="430"/>
      <c r="G68" s="430"/>
      <c r="H68" s="219"/>
      <c r="I68" s="156"/>
      <c r="J68" s="156"/>
    </row>
    <row r="69" spans="1:10" s="157" customFormat="1" ht="15">
      <c r="A69" s="175" t="s">
        <v>505</v>
      </c>
      <c r="B69" s="191" t="s">
        <v>455</v>
      </c>
      <c r="C69" s="194" t="s">
        <v>465</v>
      </c>
      <c r="D69" s="176">
        <v>0.0065</v>
      </c>
      <c r="E69" s="177"/>
      <c r="F69" s="430"/>
      <c r="G69" s="430"/>
      <c r="H69" s="219"/>
      <c r="I69" s="156"/>
      <c r="J69" s="156"/>
    </row>
    <row r="70" spans="1:10" s="157" customFormat="1" ht="15">
      <c r="A70" s="175" t="s">
        <v>506</v>
      </c>
      <c r="B70" s="191" t="s">
        <v>456</v>
      </c>
      <c r="C70" s="194" t="s">
        <v>466</v>
      </c>
      <c r="D70" s="176">
        <v>0.05</v>
      </c>
      <c r="E70" s="177"/>
      <c r="F70" s="430"/>
      <c r="G70" s="430"/>
      <c r="H70" s="219"/>
      <c r="I70" s="156"/>
      <c r="J70" s="156"/>
    </row>
    <row r="71" spans="1:10" s="157" customFormat="1" ht="15">
      <c r="A71" s="505" t="s">
        <v>430</v>
      </c>
      <c r="B71" s="506"/>
      <c r="C71" s="506"/>
      <c r="D71" s="227">
        <f>SUM(D65,D59,D58)</f>
        <v>0.06</v>
      </c>
      <c r="E71" s="228"/>
      <c r="F71" s="507">
        <f>SUM(H58:H65)</f>
        <v>0.059710200000000005</v>
      </c>
      <c r="G71" s="508"/>
      <c r="H71" s="509"/>
      <c r="I71" s="156"/>
      <c r="J71" s="156"/>
    </row>
    <row r="72" spans="1:10" s="157" customFormat="1" ht="15">
      <c r="A72" s="382" t="s">
        <v>562</v>
      </c>
      <c r="B72" s="383"/>
      <c r="C72" s="383"/>
      <c r="D72" s="383"/>
      <c r="E72" s="383"/>
      <c r="F72" s="383"/>
      <c r="G72" s="383"/>
      <c r="H72" s="384"/>
      <c r="I72" s="156"/>
      <c r="J72" s="156"/>
    </row>
    <row r="73" spans="1:10" s="157" customFormat="1" ht="15">
      <c r="A73" s="171" t="s">
        <v>387</v>
      </c>
      <c r="B73" s="171" t="s">
        <v>389</v>
      </c>
      <c r="C73" s="171" t="s">
        <v>438</v>
      </c>
      <c r="D73" s="171" t="s">
        <v>440</v>
      </c>
      <c r="E73" s="171" t="s">
        <v>512</v>
      </c>
      <c r="F73" s="220" t="s">
        <v>517</v>
      </c>
      <c r="G73" s="171" t="s">
        <v>514</v>
      </c>
      <c r="H73" s="220" t="s">
        <v>515</v>
      </c>
      <c r="I73" s="156"/>
      <c r="J73" s="156"/>
    </row>
    <row r="74" spans="1:10" s="166" customFormat="1" ht="25.5">
      <c r="A74" s="484" t="s">
        <v>179</v>
      </c>
      <c r="B74" s="484" t="s">
        <v>401</v>
      </c>
      <c r="C74" s="484" t="s">
        <v>447</v>
      </c>
      <c r="D74" s="484" t="s">
        <v>477</v>
      </c>
      <c r="E74" s="197" t="s">
        <v>474</v>
      </c>
      <c r="F74" s="224" t="s">
        <v>475</v>
      </c>
      <c r="G74" s="166" t="s">
        <v>519</v>
      </c>
      <c r="H74" s="221" t="s">
        <v>404</v>
      </c>
      <c r="I74" s="165"/>
      <c r="J74" s="165"/>
    </row>
    <row r="75" spans="1:10" s="166" customFormat="1" ht="23.25" customHeight="1">
      <c r="A75" s="485"/>
      <c r="B75" s="485"/>
      <c r="C75" s="485"/>
      <c r="D75" s="485"/>
      <c r="E75" s="158" t="s">
        <v>520</v>
      </c>
      <c r="F75" s="207" t="s">
        <v>521</v>
      </c>
      <c r="G75" s="158" t="s">
        <v>522</v>
      </c>
      <c r="H75" s="222"/>
      <c r="I75" s="165"/>
      <c r="J75" s="165"/>
    </row>
    <row r="76" spans="1:10" s="157" customFormat="1" ht="15">
      <c r="A76" s="158" t="s">
        <v>507</v>
      </c>
      <c r="B76" s="188" t="s">
        <v>473</v>
      </c>
      <c r="C76" s="188" t="s">
        <v>563</v>
      </c>
      <c r="D76" s="198">
        <v>0.2</v>
      </c>
      <c r="E76" s="198">
        <v>0.2</v>
      </c>
      <c r="F76" s="200">
        <f>F55</f>
        <v>0.9951700000000001</v>
      </c>
      <c r="G76" s="200">
        <f>F76*D76</f>
        <v>0.19903400000000004</v>
      </c>
      <c r="H76" s="201">
        <f>((F76*D76)*(1-E76))</f>
        <v>0.15922720000000004</v>
      </c>
      <c r="I76" s="156"/>
      <c r="J76" s="156"/>
    </row>
    <row r="77" spans="1:10" s="157" customFormat="1" ht="15">
      <c r="A77" s="158" t="s">
        <v>508</v>
      </c>
      <c r="B77" s="188" t="s">
        <v>476</v>
      </c>
      <c r="C77" s="188" t="s">
        <v>564</v>
      </c>
      <c r="D77" s="199">
        <v>53.17</v>
      </c>
      <c r="E77" s="198">
        <f>E76</f>
        <v>0.2</v>
      </c>
      <c r="F77" s="245">
        <f>D12</f>
        <v>1</v>
      </c>
      <c r="G77" s="200">
        <f>F77*D77</f>
        <v>53.17</v>
      </c>
      <c r="H77" s="201">
        <f>((F77*D77)*(1-E77))</f>
        <v>42.536</v>
      </c>
      <c r="I77" s="156"/>
      <c r="J77" s="156"/>
    </row>
    <row r="78" spans="1:10" s="157" customFormat="1" ht="15">
      <c r="A78" s="499" t="s">
        <v>532</v>
      </c>
      <c r="B78" s="500"/>
      <c r="C78" s="500"/>
      <c r="D78" s="500"/>
      <c r="E78" s="500"/>
      <c r="F78" s="500"/>
      <c r="G78" s="501"/>
      <c r="H78" s="229">
        <f>SUM(H76:H77)</f>
        <v>42.6952272</v>
      </c>
      <c r="I78" s="156"/>
      <c r="J78" s="156"/>
    </row>
    <row r="79" spans="1:10" s="157" customFormat="1" ht="15">
      <c r="A79" s="382" t="s">
        <v>565</v>
      </c>
      <c r="B79" s="383"/>
      <c r="C79" s="383"/>
      <c r="D79" s="383"/>
      <c r="E79" s="383"/>
      <c r="F79" s="383"/>
      <c r="G79" s="383"/>
      <c r="H79" s="384"/>
      <c r="I79" s="156"/>
      <c r="J79" s="156"/>
    </row>
    <row r="80" spans="1:10" s="157" customFormat="1" ht="15">
      <c r="A80" s="171" t="s">
        <v>387</v>
      </c>
      <c r="B80" s="171" t="s">
        <v>389</v>
      </c>
      <c r="C80" s="171" t="s">
        <v>438</v>
      </c>
      <c r="D80" s="171" t="s">
        <v>440</v>
      </c>
      <c r="E80" s="171" t="s">
        <v>512</v>
      </c>
      <c r="F80" s="382" t="s">
        <v>513</v>
      </c>
      <c r="G80" s="383"/>
      <c r="H80" s="384"/>
      <c r="I80" s="156"/>
      <c r="J80" s="156"/>
    </row>
    <row r="81" spans="1:8" s="185" customFormat="1" ht="23.25" customHeight="1">
      <c r="A81" s="195" t="s">
        <v>516</v>
      </c>
      <c r="B81" s="195" t="s">
        <v>511</v>
      </c>
      <c r="C81" s="195" t="s">
        <v>510</v>
      </c>
      <c r="D81" s="196" t="s">
        <v>518</v>
      </c>
      <c r="E81" s="195" t="s">
        <v>509</v>
      </c>
      <c r="F81" s="528" t="s">
        <v>526</v>
      </c>
      <c r="G81" s="529"/>
      <c r="H81" s="530"/>
    </row>
    <row r="82" spans="1:10" s="206" customFormat="1" ht="15">
      <c r="A82" s="203" t="str">
        <f>A76</f>
        <v>5.1</v>
      </c>
      <c r="B82" s="204">
        <f>F76</f>
        <v>0.9951700000000001</v>
      </c>
      <c r="C82" s="204">
        <f>H76</f>
        <v>0.15922720000000004</v>
      </c>
      <c r="D82" s="426">
        <f>B83*32</f>
        <v>32</v>
      </c>
      <c r="E82" s="204">
        <f>B82+C82</f>
        <v>1.1543972000000002</v>
      </c>
      <c r="F82" s="531">
        <f>$D$71*E82</f>
        <v>0.06926383200000001</v>
      </c>
      <c r="G82" s="532"/>
      <c r="H82" s="533"/>
      <c r="I82" s="205"/>
      <c r="J82" s="205"/>
    </row>
    <row r="83" spans="1:10" s="185" customFormat="1" ht="15">
      <c r="A83" s="186" t="str">
        <f>A77</f>
        <v>5.2</v>
      </c>
      <c r="B83" s="186">
        <v>1</v>
      </c>
      <c r="C83" s="187">
        <f>H77</f>
        <v>42.536</v>
      </c>
      <c r="D83" s="427"/>
      <c r="E83" s="187">
        <f>B83*C83</f>
        <v>42.536</v>
      </c>
      <c r="F83" s="512">
        <f>$D$71*E83</f>
        <v>2.55216</v>
      </c>
      <c r="G83" s="513"/>
      <c r="H83" s="514"/>
      <c r="I83" s="184"/>
      <c r="J83" s="184"/>
    </row>
    <row r="84" spans="1:10" s="185" customFormat="1" ht="15">
      <c r="A84" s="515" t="s">
        <v>527</v>
      </c>
      <c r="B84" s="516"/>
      <c r="C84" s="516"/>
      <c r="D84" s="516"/>
      <c r="E84" s="516"/>
      <c r="F84" s="516"/>
      <c r="G84" s="517"/>
      <c r="H84" s="209">
        <f>SUM(F82,F83)</f>
        <v>2.621423832</v>
      </c>
      <c r="I84" s="184"/>
      <c r="J84" s="184"/>
    </row>
    <row r="85" spans="1:10" s="185" customFormat="1" ht="15">
      <c r="A85" s="189" t="s">
        <v>529</v>
      </c>
      <c r="B85" s="202"/>
      <c r="C85" s="211" t="s">
        <v>528</v>
      </c>
      <c r="D85" s="202"/>
      <c r="E85" s="202"/>
      <c r="F85" s="225" t="s">
        <v>525</v>
      </c>
      <c r="G85" s="210">
        <v>0.0705</v>
      </c>
      <c r="H85" s="208">
        <f>G85*(SUM(E82:E83))</f>
        <v>3.0801730025999996</v>
      </c>
      <c r="I85" s="184"/>
      <c r="J85" s="184"/>
    </row>
    <row r="86" spans="1:10" s="185" customFormat="1" ht="15">
      <c r="A86" s="499" t="s">
        <v>533</v>
      </c>
      <c r="B86" s="500"/>
      <c r="C86" s="500"/>
      <c r="D86" s="500"/>
      <c r="E86" s="500"/>
      <c r="F86" s="500"/>
      <c r="G86" s="501"/>
      <c r="H86" s="213">
        <f>SUM(H84,H85)-F71</f>
        <v>5.6418866346000005</v>
      </c>
      <c r="I86" s="184"/>
      <c r="J86" s="184"/>
    </row>
    <row r="87" spans="1:10" s="185" customFormat="1" ht="15">
      <c r="A87" s="428" t="s">
        <v>531</v>
      </c>
      <c r="B87" s="429"/>
      <c r="C87" s="429"/>
      <c r="D87" s="429"/>
      <c r="E87" s="429"/>
      <c r="F87" s="429"/>
      <c r="G87" s="429"/>
      <c r="H87" s="212">
        <f>H78-H86</f>
        <v>37.0533405654</v>
      </c>
      <c r="I87" s="184"/>
      <c r="J87" s="184"/>
    </row>
    <row r="88" spans="1:10" s="157" customFormat="1" ht="15">
      <c r="A88" s="510" t="s">
        <v>534</v>
      </c>
      <c r="B88" s="511"/>
      <c r="C88" s="511"/>
      <c r="D88" s="511"/>
      <c r="E88" s="511"/>
      <c r="F88" s="511"/>
      <c r="G88" s="511"/>
      <c r="H88" s="214" t="str">
        <f>IF(H87&gt;(D77*E77),"EXEQUÍVEL",IF((D77*E77),"INEXEQUÍVEL"))</f>
        <v>EXEQUÍVEL</v>
      </c>
      <c r="I88" s="156"/>
      <c r="J88" s="156"/>
    </row>
    <row r="89" spans="1:10" s="157" customFormat="1" ht="8.25" customHeight="1">
      <c r="A89" s="534"/>
      <c r="B89" s="535"/>
      <c r="C89" s="535"/>
      <c r="D89" s="535"/>
      <c r="E89" s="535"/>
      <c r="F89" s="535"/>
      <c r="G89" s="535"/>
      <c r="H89" s="536"/>
      <c r="I89" s="156"/>
      <c r="J89" s="156"/>
    </row>
    <row r="90" spans="1:10" s="157" customFormat="1" ht="15">
      <c r="A90" s="382" t="s">
        <v>431</v>
      </c>
      <c r="B90" s="383"/>
      <c r="C90" s="383"/>
      <c r="D90" s="383"/>
      <c r="E90" s="383"/>
      <c r="F90" s="383"/>
      <c r="G90" s="383"/>
      <c r="H90" s="384"/>
      <c r="I90" s="156"/>
      <c r="J90" s="156"/>
    </row>
    <row r="91" spans="1:10" s="157" customFormat="1" ht="15">
      <c r="A91" s="158">
        <v>1</v>
      </c>
      <c r="B91" s="518" t="str">
        <f>A39</f>
        <v>TOTAL DE ENCARGOS DA MÃO DE OBRA NA FOLHA DE PAGAMENTO</v>
      </c>
      <c r="C91" s="406"/>
      <c r="D91" s="406"/>
      <c r="E91" s="406"/>
      <c r="F91" s="407">
        <f>F39</f>
        <v>0.36704299999999995</v>
      </c>
      <c r="G91" s="408"/>
      <c r="H91" s="409"/>
      <c r="I91" s="156"/>
      <c r="J91" s="156"/>
    </row>
    <row r="92" spans="1:10" s="157" customFormat="1" ht="15">
      <c r="A92" s="158">
        <v>2</v>
      </c>
      <c r="B92" s="406" t="str">
        <f>A48</f>
        <v>TOTAL DAS ONERAÇÕES DA PRESTAÇÃO DO SERVIÇO</v>
      </c>
      <c r="C92" s="406"/>
      <c r="D92" s="406"/>
      <c r="E92" s="406"/>
      <c r="F92" s="407">
        <f>F48</f>
        <v>0.091026664</v>
      </c>
      <c r="G92" s="408"/>
      <c r="H92" s="409"/>
      <c r="I92" s="156"/>
      <c r="J92" s="156"/>
    </row>
    <row r="93" spans="1:10" s="157" customFormat="1" ht="15">
      <c r="A93" s="158">
        <v>3</v>
      </c>
      <c r="B93" s="406" t="str">
        <f>A71</f>
        <v>TOTAL DOS TRIBUTOS</v>
      </c>
      <c r="C93" s="406"/>
      <c r="D93" s="406"/>
      <c r="E93" s="406"/>
      <c r="F93" s="407">
        <f>F71</f>
        <v>0.059710200000000005</v>
      </c>
      <c r="G93" s="408"/>
      <c r="H93" s="409"/>
      <c r="I93" s="156"/>
      <c r="J93" s="156"/>
    </row>
    <row r="94" spans="1:10" s="157" customFormat="1" ht="15">
      <c r="A94" s="158">
        <v>4</v>
      </c>
      <c r="B94" s="406" t="str">
        <f>A86</f>
        <v>TOTAL DAS DESPESAS SOBRE A OPERAÇÃO (total da oneração tributária+retenção legal - total dos tributos)</v>
      </c>
      <c r="C94" s="406"/>
      <c r="D94" s="406"/>
      <c r="E94" s="406"/>
      <c r="F94" s="407">
        <f>H86</f>
        <v>5.6418866346000005</v>
      </c>
      <c r="G94" s="408"/>
      <c r="H94" s="409"/>
      <c r="I94" s="156"/>
      <c r="J94" s="156"/>
    </row>
    <row r="95" spans="1:10" s="157" customFormat="1" ht="15">
      <c r="A95" s="410" t="s">
        <v>523</v>
      </c>
      <c r="B95" s="411"/>
      <c r="C95" s="411"/>
      <c r="D95" s="411"/>
      <c r="E95" s="412"/>
      <c r="F95" s="413">
        <f>SUM(F91:H94)*D12</f>
        <v>6.1596664986</v>
      </c>
      <c r="G95" s="414"/>
      <c r="H95" s="415"/>
      <c r="I95" s="156"/>
      <c r="J95" s="156"/>
    </row>
    <row r="96" spans="1:10" s="157" customFormat="1" ht="15">
      <c r="A96" s="158">
        <v>6</v>
      </c>
      <c r="B96" s="419" t="str">
        <f>A78</f>
        <v>TOTAL DAS RECEITAS SOBRE A OPERAÇÃO</v>
      </c>
      <c r="C96" s="420"/>
      <c r="D96" s="420"/>
      <c r="E96" s="421"/>
      <c r="F96" s="416">
        <f>H78</f>
        <v>42.6952272</v>
      </c>
      <c r="G96" s="417"/>
      <c r="H96" s="418"/>
      <c r="I96" s="156"/>
      <c r="J96" s="156"/>
    </row>
    <row r="97" spans="1:10" s="157" customFormat="1" ht="15">
      <c r="A97" s="158">
        <v>7</v>
      </c>
      <c r="B97" s="419" t="str">
        <f>A87</f>
        <v>LIQUIDEZ TOTAL DA OPERAÇÃO(total das receitas - total das despesas sobre a operação)</v>
      </c>
      <c r="C97" s="420"/>
      <c r="D97" s="420"/>
      <c r="E97" s="421"/>
      <c r="F97" s="416">
        <f>H87</f>
        <v>37.0533405654</v>
      </c>
      <c r="G97" s="417"/>
      <c r="H97" s="418"/>
      <c r="I97" s="156"/>
      <c r="J97" s="156"/>
    </row>
    <row r="98" spans="1:10" s="157" customFormat="1" ht="15">
      <c r="A98" s="158" t="s">
        <v>204</v>
      </c>
      <c r="B98" s="422" t="s">
        <v>524</v>
      </c>
      <c r="C98" s="423"/>
      <c r="D98" s="423"/>
      <c r="E98" s="424"/>
      <c r="F98" s="502">
        <f>SUM(F96:H97)-F95</f>
        <v>73.5889012668</v>
      </c>
      <c r="G98" s="503"/>
      <c r="H98" s="504"/>
      <c r="I98" s="156"/>
      <c r="J98" s="156"/>
    </row>
    <row r="99" spans="1:10" s="157" customFormat="1" ht="15">
      <c r="A99" s="519" t="s">
        <v>535</v>
      </c>
      <c r="B99" s="520"/>
      <c r="C99" s="520"/>
      <c r="D99" s="520"/>
      <c r="E99" s="520"/>
      <c r="F99" s="520"/>
      <c r="G99" s="521"/>
      <c r="H99" s="234" t="str">
        <f>IF(F98&gt;H77,"EXEQUÍVEL",IF(F98&lt;H77,"INEXEQUÍVEL"))</f>
        <v>EXEQUÍVEL</v>
      </c>
      <c r="I99" s="156"/>
      <c r="J99" s="156"/>
    </row>
    <row r="100" spans="1:10" s="157" customFormat="1" ht="15" hidden="1">
      <c r="A100" s="382" t="s">
        <v>432</v>
      </c>
      <c r="B100" s="383"/>
      <c r="C100" s="383"/>
      <c r="D100" s="383"/>
      <c r="E100" s="383"/>
      <c r="F100" s="383"/>
      <c r="G100" s="383"/>
      <c r="H100" s="384"/>
      <c r="I100" s="156"/>
      <c r="J100" s="156"/>
    </row>
    <row r="101" spans="1:10" s="161" customFormat="1" ht="12.75" hidden="1">
      <c r="A101" s="367" t="s">
        <v>433</v>
      </c>
      <c r="B101" s="368"/>
      <c r="C101" s="368"/>
      <c r="D101" s="369"/>
      <c r="E101" s="167" t="s">
        <v>179</v>
      </c>
      <c r="F101" s="385" t="s">
        <v>434</v>
      </c>
      <c r="G101" s="386"/>
      <c r="H101" s="387"/>
      <c r="I101" s="160"/>
      <c r="J101" s="160"/>
    </row>
    <row r="102" spans="1:10" s="157" customFormat="1" ht="15" hidden="1">
      <c r="A102" s="395" t="s">
        <v>435</v>
      </c>
      <c r="B102" s="396"/>
      <c r="C102" s="396"/>
      <c r="D102" s="397"/>
      <c r="E102" s="162" t="s">
        <v>387</v>
      </c>
      <c r="F102" s="379">
        <f>D12</f>
        <v>1</v>
      </c>
      <c r="G102" s="380"/>
      <c r="H102" s="381"/>
      <c r="I102" s="156"/>
      <c r="J102" s="156"/>
    </row>
    <row r="103" spans="1:10" s="157" customFormat="1" ht="15" hidden="1">
      <c r="A103" s="395" t="s">
        <v>478</v>
      </c>
      <c r="B103" s="396"/>
      <c r="C103" s="396"/>
      <c r="D103" s="397"/>
      <c r="E103" s="162" t="s">
        <v>436</v>
      </c>
      <c r="F103" s="379">
        <f>F102*H77</f>
        <v>42.536</v>
      </c>
      <c r="G103" s="380"/>
      <c r="H103" s="381"/>
      <c r="I103" s="156"/>
      <c r="J103" s="156"/>
    </row>
    <row r="104" spans="1:10" s="157" customFormat="1" ht="15" hidden="1">
      <c r="A104" s="395" t="s">
        <v>437</v>
      </c>
      <c r="B104" s="396"/>
      <c r="C104" s="396"/>
      <c r="D104" s="397"/>
      <c r="E104" s="162" t="s">
        <v>438</v>
      </c>
      <c r="F104" s="398">
        <f>H78*F102</f>
        <v>42.6952272</v>
      </c>
      <c r="G104" s="399"/>
      <c r="H104" s="400"/>
      <c r="I104" s="156"/>
      <c r="J104" s="156"/>
    </row>
    <row r="105" spans="1:10" s="157" customFormat="1" ht="15" hidden="1">
      <c r="A105" s="401" t="s">
        <v>439</v>
      </c>
      <c r="B105" s="402"/>
      <c r="C105" s="402"/>
      <c r="D105" s="403"/>
      <c r="E105" s="162" t="s">
        <v>440</v>
      </c>
      <c r="F105" s="398">
        <f>1*1</f>
        <v>1</v>
      </c>
      <c r="G105" s="399"/>
      <c r="H105" s="400"/>
      <c r="I105" s="156"/>
      <c r="J105" s="156"/>
    </row>
    <row r="106" spans="1:10" s="157" customFormat="1" ht="15" hidden="1">
      <c r="A106" s="367" t="s">
        <v>441</v>
      </c>
      <c r="B106" s="368"/>
      <c r="C106" s="368"/>
      <c r="D106" s="368"/>
      <c r="E106" s="368"/>
      <c r="F106" s="369"/>
      <c r="G106" s="404">
        <f>SUM(F104:H105)-F95</f>
        <v>37.5355607014</v>
      </c>
      <c r="H106" s="405"/>
      <c r="I106" s="156"/>
      <c r="J106" s="156"/>
    </row>
    <row r="107" spans="1:10" s="157" customFormat="1" ht="15">
      <c r="A107" s="158">
        <v>8</v>
      </c>
      <c r="B107" s="522" t="s">
        <v>530</v>
      </c>
      <c r="C107" s="523"/>
      <c r="D107" s="523"/>
      <c r="E107" s="524"/>
      <c r="F107" s="525">
        <f>H85</f>
        <v>3.0801730025999996</v>
      </c>
      <c r="G107" s="526"/>
      <c r="H107" s="527"/>
      <c r="I107" s="156"/>
      <c r="J107" s="156"/>
    </row>
    <row r="108" spans="1:10" s="157" customFormat="1" ht="15">
      <c r="A108" s="391" t="s">
        <v>442</v>
      </c>
      <c r="B108" s="391"/>
      <c r="C108" s="391"/>
      <c r="D108" s="391"/>
      <c r="E108" s="391"/>
      <c r="F108" s="391"/>
      <c r="G108" s="391"/>
      <c r="H108" s="391"/>
      <c r="I108" s="156"/>
      <c r="J108" s="156"/>
    </row>
    <row r="109" spans="1:10" s="157" customFormat="1" ht="15">
      <c r="A109" s="392" t="s">
        <v>444</v>
      </c>
      <c r="B109" s="393"/>
      <c r="C109" s="393"/>
      <c r="D109" s="393"/>
      <c r="E109" s="393"/>
      <c r="F109" s="393"/>
      <c r="G109" s="393"/>
      <c r="H109" s="394"/>
      <c r="I109" s="156"/>
      <c r="J109" s="156"/>
    </row>
    <row r="110" spans="1:10" s="157" customFormat="1" ht="15">
      <c r="A110" s="372" t="s">
        <v>443</v>
      </c>
      <c r="B110" s="373"/>
      <c r="C110" s="373"/>
      <c r="D110" s="373"/>
      <c r="E110" s="373"/>
      <c r="F110" s="373"/>
      <c r="G110" s="373"/>
      <c r="H110" s="374"/>
      <c r="I110" s="156"/>
      <c r="J110" s="156"/>
    </row>
    <row r="111" spans="1:10" s="157" customFormat="1" ht="15">
      <c r="A111" s="165"/>
      <c r="B111" s="168"/>
      <c r="C111" s="168"/>
      <c r="D111" s="168"/>
      <c r="E111" s="168"/>
      <c r="F111" s="226"/>
      <c r="G111" s="156"/>
      <c r="H111" s="223"/>
      <c r="I111" s="156"/>
      <c r="J111" s="156"/>
    </row>
  </sheetData>
  <sheetProtection/>
  <mergeCells count="167">
    <mergeCell ref="D74:D75"/>
    <mergeCell ref="A99:G99"/>
    <mergeCell ref="B107:E107"/>
    <mergeCell ref="F107:H107"/>
    <mergeCell ref="F80:H80"/>
    <mergeCell ref="F81:H81"/>
    <mergeCell ref="F82:H82"/>
    <mergeCell ref="A89:H89"/>
    <mergeCell ref="B97:E97"/>
    <mergeCell ref="F96:H96"/>
    <mergeCell ref="A88:G88"/>
    <mergeCell ref="F83:H83"/>
    <mergeCell ref="A84:G84"/>
    <mergeCell ref="A86:G86"/>
    <mergeCell ref="B91:E91"/>
    <mergeCell ref="F91:H91"/>
    <mergeCell ref="A78:G78"/>
    <mergeCell ref="F98:H98"/>
    <mergeCell ref="B93:E93"/>
    <mergeCell ref="F93:H93"/>
    <mergeCell ref="F66:G66"/>
    <mergeCell ref="A79:H79"/>
    <mergeCell ref="A71:C71"/>
    <mergeCell ref="F71:H71"/>
    <mergeCell ref="B92:E92"/>
    <mergeCell ref="F92:H92"/>
    <mergeCell ref="A74:A75"/>
    <mergeCell ref="A2:H2"/>
    <mergeCell ref="A3:H3"/>
    <mergeCell ref="A4:H4"/>
    <mergeCell ref="A5:H5"/>
    <mergeCell ref="A6:H6"/>
    <mergeCell ref="B7:E7"/>
    <mergeCell ref="F55:H55"/>
    <mergeCell ref="B74:B75"/>
    <mergeCell ref="C74:C75"/>
    <mergeCell ref="F7:H7"/>
    <mergeCell ref="B8:E8"/>
    <mergeCell ref="F8:H8"/>
    <mergeCell ref="B9:E9"/>
    <mergeCell ref="F9:H9"/>
    <mergeCell ref="A10:F10"/>
    <mergeCell ref="A11:B11"/>
    <mergeCell ref="D11:H11"/>
    <mergeCell ref="A12:B12"/>
    <mergeCell ref="D12:H12"/>
    <mergeCell ref="A13:E13"/>
    <mergeCell ref="F13:H13"/>
    <mergeCell ref="A14:E14"/>
    <mergeCell ref="F14:H14"/>
    <mergeCell ref="A15:E15"/>
    <mergeCell ref="F15:H15"/>
    <mergeCell ref="A16:E16"/>
    <mergeCell ref="F16:H16"/>
    <mergeCell ref="A17:E17"/>
    <mergeCell ref="F17:H17"/>
    <mergeCell ref="F18:H18"/>
    <mergeCell ref="F19:H19"/>
    <mergeCell ref="A20:H20"/>
    <mergeCell ref="B21:C21"/>
    <mergeCell ref="F21:H21"/>
    <mergeCell ref="B22:C22"/>
    <mergeCell ref="F22:H22"/>
    <mergeCell ref="B24:C24"/>
    <mergeCell ref="F24:H24"/>
    <mergeCell ref="B26:C26"/>
    <mergeCell ref="F26:H26"/>
    <mergeCell ref="B27:C27"/>
    <mergeCell ref="F27:H27"/>
    <mergeCell ref="F25:H25"/>
    <mergeCell ref="B28:C28"/>
    <mergeCell ref="F28:H28"/>
    <mergeCell ref="B29:C29"/>
    <mergeCell ref="F29:H29"/>
    <mergeCell ref="B30:C30"/>
    <mergeCell ref="F30:H30"/>
    <mergeCell ref="B31:C31"/>
    <mergeCell ref="F31:H31"/>
    <mergeCell ref="B32:C32"/>
    <mergeCell ref="F32:H32"/>
    <mergeCell ref="B33:C33"/>
    <mergeCell ref="F33:H33"/>
    <mergeCell ref="B34:C34"/>
    <mergeCell ref="F34:H34"/>
    <mergeCell ref="B35:C35"/>
    <mergeCell ref="F35:H35"/>
    <mergeCell ref="B36:C36"/>
    <mergeCell ref="F36:H36"/>
    <mergeCell ref="B37:C37"/>
    <mergeCell ref="F37:H37"/>
    <mergeCell ref="B38:C38"/>
    <mergeCell ref="F38:H38"/>
    <mergeCell ref="A39:D39"/>
    <mergeCell ref="F39:H39"/>
    <mergeCell ref="A40:H40"/>
    <mergeCell ref="B41:C41"/>
    <mergeCell ref="F41:H41"/>
    <mergeCell ref="B42:C42"/>
    <mergeCell ref="F42:H42"/>
    <mergeCell ref="B43:C43"/>
    <mergeCell ref="F43:H43"/>
    <mergeCell ref="B44:C44"/>
    <mergeCell ref="F44:H44"/>
    <mergeCell ref="B45:C45"/>
    <mergeCell ref="F45:H45"/>
    <mergeCell ref="B46:C46"/>
    <mergeCell ref="F46:H46"/>
    <mergeCell ref="B47:C47"/>
    <mergeCell ref="F47:H47"/>
    <mergeCell ref="A48:E48"/>
    <mergeCell ref="F48:H48"/>
    <mergeCell ref="A56:H56"/>
    <mergeCell ref="A72:H72"/>
    <mergeCell ref="F67:G67"/>
    <mergeCell ref="F68:G68"/>
    <mergeCell ref="F69:G69"/>
    <mergeCell ref="F70:G70"/>
    <mergeCell ref="F57:G57"/>
    <mergeCell ref="F58:G58"/>
    <mergeCell ref="F59:G59"/>
    <mergeCell ref="F65:G65"/>
    <mergeCell ref="F60:G60"/>
    <mergeCell ref="F61:G61"/>
    <mergeCell ref="F62:G62"/>
    <mergeCell ref="F63:G63"/>
    <mergeCell ref="F64:G64"/>
    <mergeCell ref="A102:D102"/>
    <mergeCell ref="F102:H102"/>
    <mergeCell ref="D82:D83"/>
    <mergeCell ref="A90:H90"/>
    <mergeCell ref="A87:G87"/>
    <mergeCell ref="A103:D103"/>
    <mergeCell ref="F103:H103"/>
    <mergeCell ref="B94:E94"/>
    <mergeCell ref="F94:H94"/>
    <mergeCell ref="A95:E95"/>
    <mergeCell ref="F95:H95"/>
    <mergeCell ref="F97:H97"/>
    <mergeCell ref="B96:E96"/>
    <mergeCell ref="B98:E98"/>
    <mergeCell ref="A108:H108"/>
    <mergeCell ref="A109:H109"/>
    <mergeCell ref="A104:D104"/>
    <mergeCell ref="F104:H104"/>
    <mergeCell ref="A105:D105"/>
    <mergeCell ref="F105:H105"/>
    <mergeCell ref="A106:F106"/>
    <mergeCell ref="G106:H106"/>
    <mergeCell ref="A110:H110"/>
    <mergeCell ref="B18:C18"/>
    <mergeCell ref="B19:C19"/>
    <mergeCell ref="B23:C23"/>
    <mergeCell ref="F23:H23"/>
    <mergeCell ref="B25:C25"/>
    <mergeCell ref="A100:H100"/>
    <mergeCell ref="A101:D101"/>
    <mergeCell ref="F101:H101"/>
    <mergeCell ref="A55:E55"/>
    <mergeCell ref="A50:H50"/>
    <mergeCell ref="A51:E51"/>
    <mergeCell ref="A52:E52"/>
    <mergeCell ref="A53:E53"/>
    <mergeCell ref="A54:E54"/>
    <mergeCell ref="F51:H51"/>
    <mergeCell ref="F52:H52"/>
    <mergeCell ref="F53:H53"/>
    <mergeCell ref="F54:H54"/>
  </mergeCells>
  <dataValidations count="1">
    <dataValidation type="decimal" allowBlank="1" showInputMessage="1" showErrorMessage="1" promptTitle="ATENÇÃO" prompt="O VALOR A SER  PREENCHIDO DEVERÁ SE REFERIR A UM PROFISSIONAL." sqref="F15:F19 F111 F91:F95 F101:F103 F21:F39 F59:F71 H57:H70 H74:H78 F77 F41:F49 F51:F55">
      <formula1>0</formula1>
      <formula2>10000</formula2>
    </dataValidation>
  </dataValidations>
  <printOptions/>
  <pageMargins left="0.511811024" right="0.511811024" top="0.787401575" bottom="0.787401575" header="0.31496062" footer="0.31496062"/>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
      <selection activeCell="D9" sqref="D9:H11"/>
    </sheetView>
  </sheetViews>
  <sheetFormatPr defaultColWidth="9.140625" defaultRowHeight="15"/>
  <cols>
    <col min="2" max="2" width="27.421875" style="0" customWidth="1"/>
    <col min="11" max="11" width="18.28125" style="0" bestFit="1" customWidth="1"/>
  </cols>
  <sheetData>
    <row r="1" spans="1:11" ht="15">
      <c r="A1" s="251" t="s">
        <v>147</v>
      </c>
      <c r="B1" s="252"/>
      <c r="C1" s="252"/>
      <c r="D1" s="252"/>
      <c r="E1" s="252"/>
      <c r="F1" s="252"/>
      <c r="G1" s="252"/>
      <c r="H1" s="252"/>
      <c r="I1" s="252"/>
      <c r="J1" s="252"/>
      <c r="K1" s="253"/>
    </row>
    <row r="2" spans="1:11" ht="15">
      <c r="A2" s="254"/>
      <c r="B2" s="255"/>
      <c r="C2" s="255"/>
      <c r="D2" s="255"/>
      <c r="E2" s="255"/>
      <c r="F2" s="255"/>
      <c r="G2" s="255"/>
      <c r="H2" s="255"/>
      <c r="I2" s="255"/>
      <c r="J2" s="255"/>
      <c r="K2" s="256"/>
    </row>
    <row r="3" spans="1:11" ht="30">
      <c r="A3" s="25" t="s">
        <v>0</v>
      </c>
      <c r="B3" s="16" t="s">
        <v>1</v>
      </c>
      <c r="C3" s="16" t="s">
        <v>2</v>
      </c>
      <c r="D3" s="16" t="s">
        <v>3</v>
      </c>
      <c r="E3" s="16" t="s">
        <v>4</v>
      </c>
      <c r="F3" s="17">
        <v>3</v>
      </c>
      <c r="G3" s="17">
        <v>7</v>
      </c>
      <c r="H3" s="17">
        <v>9</v>
      </c>
      <c r="I3" s="17">
        <v>12</v>
      </c>
      <c r="J3" s="17"/>
      <c r="K3" s="26" t="s">
        <v>139</v>
      </c>
    </row>
    <row r="4" spans="1:11" ht="15" customHeight="1">
      <c r="A4" s="249" t="s">
        <v>146</v>
      </c>
      <c r="B4" s="250"/>
      <c r="C4" s="250"/>
      <c r="D4" s="250"/>
      <c r="E4" s="250"/>
      <c r="F4" s="250"/>
      <c r="G4" s="250"/>
      <c r="H4" s="250"/>
      <c r="I4" s="250"/>
      <c r="J4" s="250"/>
      <c r="K4" s="26"/>
    </row>
    <row r="5" spans="1:11" ht="45">
      <c r="A5" s="27">
        <v>10</v>
      </c>
      <c r="B5" s="21" t="s">
        <v>6</v>
      </c>
      <c r="C5" s="18" t="s">
        <v>5</v>
      </c>
      <c r="D5" s="18">
        <v>20</v>
      </c>
      <c r="E5" s="19"/>
      <c r="F5" s="20">
        <v>65</v>
      </c>
      <c r="G5" s="20">
        <v>92</v>
      </c>
      <c r="H5" s="20">
        <v>72.9</v>
      </c>
      <c r="I5" s="20">
        <v>65</v>
      </c>
      <c r="J5" s="17"/>
      <c r="K5" s="28">
        <f>AVERAGE(F5:I5)</f>
        <v>73.725</v>
      </c>
    </row>
    <row r="6" spans="1:11" ht="105.75" thickBot="1">
      <c r="A6" s="29">
        <v>11</v>
      </c>
      <c r="B6" s="30" t="s">
        <v>7</v>
      </c>
      <c r="C6" s="31" t="s">
        <v>5</v>
      </c>
      <c r="D6" s="31">
        <v>10</v>
      </c>
      <c r="E6" s="32"/>
      <c r="F6" s="33">
        <v>120</v>
      </c>
      <c r="G6" s="33"/>
      <c r="H6" s="33">
        <v>136.9</v>
      </c>
      <c r="I6" s="33">
        <v>178</v>
      </c>
      <c r="J6" s="34"/>
      <c r="K6" s="35">
        <f>AVERAGE(F6:I6)</f>
        <v>144.96666666666667</v>
      </c>
    </row>
    <row r="9" spans="4:7" ht="15">
      <c r="D9" s="23" t="s">
        <v>144</v>
      </c>
      <c r="E9" s="23"/>
      <c r="F9" s="23"/>
      <c r="G9" s="7"/>
    </row>
    <row r="10" spans="4:7" ht="15">
      <c r="D10" s="7" t="s">
        <v>143</v>
      </c>
      <c r="E10" s="7"/>
      <c r="F10" s="7"/>
      <c r="G10" s="7"/>
    </row>
    <row r="11" spans="4:7" ht="15">
      <c r="D11" s="257" t="s">
        <v>145</v>
      </c>
      <c r="E11" s="257"/>
      <c r="F11" s="257"/>
      <c r="G11" s="257"/>
    </row>
  </sheetData>
  <sheetProtection/>
  <mergeCells count="3">
    <mergeCell ref="A4:J4"/>
    <mergeCell ref="A1:K2"/>
    <mergeCell ref="D11:G11"/>
  </mergeCells>
  <printOptions/>
  <pageMargins left="0.511811024" right="0.511811024" top="0.787401575" bottom="0.787401575" header="0.31496062" footer="0.3149606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N40"/>
  <sheetViews>
    <sheetView view="pageBreakPreview" zoomScale="60" zoomScaleNormal="90" zoomScalePageLayoutView="0" workbookViewId="0" topLeftCell="A1">
      <selection activeCell="F38" sqref="F38:I40"/>
    </sheetView>
  </sheetViews>
  <sheetFormatPr defaultColWidth="9.140625" defaultRowHeight="15"/>
  <cols>
    <col min="1" max="1" width="9.28125" style="0" bestFit="1" customWidth="1"/>
    <col min="2" max="2" width="27.140625" style="0" customWidth="1"/>
    <col min="4" max="4" width="9.28125" style="0" bestFit="1" customWidth="1"/>
    <col min="6" max="6" width="11.140625" style="14" bestFit="1" customWidth="1"/>
    <col min="7" max="8" width="11.140625" style="0" bestFit="1" customWidth="1"/>
    <col min="9" max="9" width="11.8515625" style="0" bestFit="1" customWidth="1"/>
    <col min="10" max="10" width="9.421875" style="0" bestFit="1" customWidth="1"/>
    <col min="11" max="12" width="11.140625" style="0" bestFit="1" customWidth="1"/>
    <col min="14" max="14" width="19.140625" style="0" bestFit="1" customWidth="1"/>
  </cols>
  <sheetData>
    <row r="1" spans="1:14" ht="15">
      <c r="A1" s="261" t="s">
        <v>149</v>
      </c>
      <c r="B1" s="261"/>
      <c r="C1" s="261"/>
      <c r="D1" s="261"/>
      <c r="E1" s="261"/>
      <c r="F1" s="261"/>
      <c r="G1" s="261"/>
      <c r="H1" s="261"/>
      <c r="I1" s="261"/>
      <c r="J1" s="261"/>
      <c r="K1" s="261"/>
      <c r="L1" s="261"/>
      <c r="M1" s="261"/>
      <c r="N1" s="261"/>
    </row>
    <row r="2" spans="1:14" ht="15">
      <c r="A2" s="262"/>
      <c r="B2" s="262"/>
      <c r="C2" s="262"/>
      <c r="D2" s="262"/>
      <c r="E2" s="262"/>
      <c r="F2" s="262"/>
      <c r="G2" s="262"/>
      <c r="H2" s="262"/>
      <c r="I2" s="262"/>
      <c r="J2" s="262"/>
      <c r="K2" s="262"/>
      <c r="L2" s="262"/>
      <c r="M2" s="262"/>
      <c r="N2" s="262"/>
    </row>
    <row r="3" spans="1:14" ht="30">
      <c r="A3" s="16" t="s">
        <v>0</v>
      </c>
      <c r="B3" s="16" t="s">
        <v>1</v>
      </c>
      <c r="C3" s="16" t="s">
        <v>2</v>
      </c>
      <c r="D3" s="16" t="s">
        <v>3</v>
      </c>
      <c r="E3" s="16" t="s">
        <v>4</v>
      </c>
      <c r="F3" s="36">
        <v>1</v>
      </c>
      <c r="G3" s="24">
        <v>5</v>
      </c>
      <c r="H3" s="24">
        <v>6</v>
      </c>
      <c r="I3" s="24">
        <v>7</v>
      </c>
      <c r="J3" s="24">
        <v>9</v>
      </c>
      <c r="K3" s="24">
        <v>12</v>
      </c>
      <c r="L3" s="24">
        <v>13</v>
      </c>
      <c r="M3" s="24"/>
      <c r="N3" s="24" t="s">
        <v>140</v>
      </c>
    </row>
    <row r="4" spans="1:14" ht="18.75">
      <c r="A4" s="258" t="s">
        <v>148</v>
      </c>
      <c r="B4" s="259"/>
      <c r="C4" s="259"/>
      <c r="D4" s="259"/>
      <c r="E4" s="259"/>
      <c r="F4" s="259"/>
      <c r="G4" s="259"/>
      <c r="H4" s="259"/>
      <c r="I4" s="259"/>
      <c r="J4" s="259"/>
      <c r="K4" s="259"/>
      <c r="L4" s="259"/>
      <c r="M4" s="260"/>
      <c r="N4" s="24"/>
    </row>
    <row r="5" spans="1:14" ht="150">
      <c r="A5" s="16">
        <v>12</v>
      </c>
      <c r="B5" s="37" t="s">
        <v>8</v>
      </c>
      <c r="C5" s="16" t="s">
        <v>5</v>
      </c>
      <c r="D5" s="16">
        <v>8</v>
      </c>
      <c r="E5" s="16"/>
      <c r="F5" s="38">
        <v>221.56</v>
      </c>
      <c r="G5" s="38"/>
      <c r="H5" s="38"/>
      <c r="I5" s="38"/>
      <c r="J5" s="38">
        <v>456</v>
      </c>
      <c r="K5" s="38">
        <v>282.36</v>
      </c>
      <c r="L5" s="38">
        <v>295</v>
      </c>
      <c r="M5" s="39"/>
      <c r="N5" s="40">
        <f>AVERAGE(F5:L5)</f>
        <v>313.73</v>
      </c>
    </row>
    <row r="6" spans="1:14" ht="30">
      <c r="A6" s="16">
        <v>13</v>
      </c>
      <c r="B6" s="22" t="s">
        <v>9</v>
      </c>
      <c r="C6" s="16" t="s">
        <v>5</v>
      </c>
      <c r="D6" s="16">
        <v>5</v>
      </c>
      <c r="E6" s="16"/>
      <c r="F6" s="38">
        <v>534.59</v>
      </c>
      <c r="G6" s="38"/>
      <c r="H6" s="38"/>
      <c r="I6" s="38"/>
      <c r="J6" s="38"/>
      <c r="K6" s="38">
        <v>481.14</v>
      </c>
      <c r="L6" s="38">
        <v>459</v>
      </c>
      <c r="M6" s="39"/>
      <c r="N6" s="40">
        <f aca="true" t="shared" si="0" ref="N6:N36">AVERAGE(F6:L6)</f>
        <v>491.57666666666665</v>
      </c>
    </row>
    <row r="7" spans="1:14" ht="45">
      <c r="A7" s="16">
        <v>14</v>
      </c>
      <c r="B7" s="22" t="s">
        <v>10</v>
      </c>
      <c r="C7" s="16" t="s">
        <v>5</v>
      </c>
      <c r="D7" s="16">
        <v>6</v>
      </c>
      <c r="E7" s="16"/>
      <c r="F7" s="38">
        <v>976.74</v>
      </c>
      <c r="G7" s="38"/>
      <c r="H7" s="38"/>
      <c r="I7" s="38">
        <v>510</v>
      </c>
      <c r="J7" s="38"/>
      <c r="K7" s="38">
        <v>398</v>
      </c>
      <c r="L7" s="38">
        <v>390</v>
      </c>
      <c r="M7" s="39"/>
      <c r="N7" s="40">
        <f t="shared" si="0"/>
        <v>568.685</v>
      </c>
    </row>
    <row r="8" spans="1:14" ht="45">
      <c r="A8" s="16">
        <v>15</v>
      </c>
      <c r="B8" s="22" t="s">
        <v>11</v>
      </c>
      <c r="C8" s="16" t="s">
        <v>5</v>
      </c>
      <c r="D8" s="16">
        <v>5</v>
      </c>
      <c r="E8" s="16"/>
      <c r="F8" s="38"/>
      <c r="G8" s="38">
        <v>4000</v>
      </c>
      <c r="H8" s="38">
        <v>5000</v>
      </c>
      <c r="I8" s="38">
        <v>1950</v>
      </c>
      <c r="J8" s="38"/>
      <c r="K8" s="38">
        <v>1711</v>
      </c>
      <c r="L8" s="38">
        <v>1550</v>
      </c>
      <c r="M8" s="39"/>
      <c r="N8" s="40">
        <f t="shared" si="0"/>
        <v>2842.2</v>
      </c>
    </row>
    <row r="9" spans="1:14" ht="213" customHeight="1">
      <c r="A9" s="16">
        <v>16</v>
      </c>
      <c r="B9" s="37" t="s">
        <v>12</v>
      </c>
      <c r="C9" s="16" t="s">
        <v>5</v>
      </c>
      <c r="D9" s="16">
        <v>2</v>
      </c>
      <c r="E9" s="16"/>
      <c r="F9" s="38">
        <v>1891.54</v>
      </c>
      <c r="G9" s="38"/>
      <c r="H9" s="38"/>
      <c r="I9" s="38"/>
      <c r="J9" s="38"/>
      <c r="K9" s="38">
        <v>2359</v>
      </c>
      <c r="L9" s="38">
        <v>2550</v>
      </c>
      <c r="M9" s="39"/>
      <c r="N9" s="40">
        <f t="shared" si="0"/>
        <v>2266.846666666667</v>
      </c>
    </row>
    <row r="10" spans="1:14" ht="60">
      <c r="A10" s="16">
        <v>17</v>
      </c>
      <c r="B10" s="37" t="s">
        <v>13</v>
      </c>
      <c r="C10" s="16" t="s">
        <v>5</v>
      </c>
      <c r="D10" s="16">
        <v>4</v>
      </c>
      <c r="E10" s="16"/>
      <c r="F10" s="38"/>
      <c r="G10" s="38"/>
      <c r="H10" s="38"/>
      <c r="I10" s="38"/>
      <c r="J10" s="38"/>
      <c r="K10" s="38">
        <v>3500</v>
      </c>
      <c r="L10" s="38">
        <v>3650</v>
      </c>
      <c r="M10" s="39"/>
      <c r="N10" s="40">
        <f t="shared" si="0"/>
        <v>3575</v>
      </c>
    </row>
    <row r="11" spans="1:14" ht="45">
      <c r="A11" s="16">
        <v>18</v>
      </c>
      <c r="B11" s="22" t="s">
        <v>14</v>
      </c>
      <c r="C11" s="16" t="s">
        <v>5</v>
      </c>
      <c r="D11" s="16">
        <v>2</v>
      </c>
      <c r="E11" s="16"/>
      <c r="F11" s="38">
        <v>8260</v>
      </c>
      <c r="G11" s="38"/>
      <c r="H11" s="38"/>
      <c r="I11" s="38">
        <v>19200</v>
      </c>
      <c r="J11" s="38"/>
      <c r="K11" s="38">
        <v>7500</v>
      </c>
      <c r="L11" s="38">
        <v>7690</v>
      </c>
      <c r="M11" s="39"/>
      <c r="N11" s="40">
        <f t="shared" si="0"/>
        <v>10662.5</v>
      </c>
    </row>
    <row r="12" spans="1:14" ht="30">
      <c r="A12" s="16">
        <v>19</v>
      </c>
      <c r="B12" s="37" t="s">
        <v>15</v>
      </c>
      <c r="C12" s="16" t="s">
        <v>5</v>
      </c>
      <c r="D12" s="16">
        <v>2</v>
      </c>
      <c r="E12" s="16"/>
      <c r="F12" s="38">
        <v>345.97</v>
      </c>
      <c r="G12" s="38"/>
      <c r="H12" s="38"/>
      <c r="I12" s="38"/>
      <c r="J12" s="38"/>
      <c r="K12" s="38">
        <v>1250</v>
      </c>
      <c r="L12" s="38">
        <v>1139</v>
      </c>
      <c r="M12" s="39"/>
      <c r="N12" s="40">
        <f t="shared" si="0"/>
        <v>911.6566666666668</v>
      </c>
    </row>
    <row r="13" spans="1:14" ht="30">
      <c r="A13" s="16">
        <v>20</v>
      </c>
      <c r="B13" s="37" t="s">
        <v>16</v>
      </c>
      <c r="C13" s="16" t="s">
        <v>5</v>
      </c>
      <c r="D13" s="16">
        <v>2</v>
      </c>
      <c r="E13" s="16"/>
      <c r="F13" s="38">
        <v>364.48</v>
      </c>
      <c r="G13" s="38"/>
      <c r="H13" s="38"/>
      <c r="I13" s="38">
        <v>215</v>
      </c>
      <c r="J13" s="38"/>
      <c r="K13" s="38">
        <v>235</v>
      </c>
      <c r="L13" s="38">
        <v>245</v>
      </c>
      <c r="M13" s="39"/>
      <c r="N13" s="40">
        <f t="shared" si="0"/>
        <v>264.87</v>
      </c>
    </row>
    <row r="14" spans="1:14" ht="30">
      <c r="A14" s="16">
        <v>21</v>
      </c>
      <c r="B14" s="37" t="s">
        <v>17</v>
      </c>
      <c r="C14" s="16" t="s">
        <v>5</v>
      </c>
      <c r="D14" s="16">
        <v>2</v>
      </c>
      <c r="E14" s="16"/>
      <c r="F14" s="38">
        <v>558.82</v>
      </c>
      <c r="G14" s="38"/>
      <c r="H14" s="38"/>
      <c r="I14" s="38">
        <v>445</v>
      </c>
      <c r="J14" s="38"/>
      <c r="K14" s="38">
        <v>350</v>
      </c>
      <c r="L14" s="38">
        <v>329</v>
      </c>
      <c r="M14" s="39"/>
      <c r="N14" s="40">
        <f t="shared" si="0"/>
        <v>420.70500000000004</v>
      </c>
    </row>
    <row r="15" spans="1:14" ht="150">
      <c r="A15" s="16">
        <v>22</v>
      </c>
      <c r="B15" s="37" t="s">
        <v>18</v>
      </c>
      <c r="C15" s="16" t="s">
        <v>5</v>
      </c>
      <c r="D15" s="16">
        <v>2</v>
      </c>
      <c r="E15" s="16"/>
      <c r="F15" s="38">
        <v>477.4</v>
      </c>
      <c r="G15" s="38"/>
      <c r="H15" s="38"/>
      <c r="I15" s="38"/>
      <c r="J15" s="38"/>
      <c r="K15" s="38">
        <v>550</v>
      </c>
      <c r="L15" s="38">
        <v>610</v>
      </c>
      <c r="M15" s="39"/>
      <c r="N15" s="40">
        <f t="shared" si="0"/>
        <v>545.8000000000001</v>
      </c>
    </row>
    <row r="16" spans="1:14" ht="90">
      <c r="A16" s="16">
        <v>23</v>
      </c>
      <c r="B16" s="37" t="s">
        <v>19</v>
      </c>
      <c r="C16" s="16" t="s">
        <v>5</v>
      </c>
      <c r="D16" s="16">
        <v>3</v>
      </c>
      <c r="E16" s="16"/>
      <c r="F16" s="38">
        <v>85.25</v>
      </c>
      <c r="G16" s="38"/>
      <c r="H16" s="38"/>
      <c r="I16" s="38">
        <v>30</v>
      </c>
      <c r="J16" s="38"/>
      <c r="K16" s="38">
        <v>85</v>
      </c>
      <c r="L16" s="38">
        <v>69</v>
      </c>
      <c r="M16" s="39"/>
      <c r="N16" s="40">
        <f t="shared" si="0"/>
        <v>67.3125</v>
      </c>
    </row>
    <row r="17" spans="1:14" ht="30">
      <c r="A17" s="16">
        <v>24</v>
      </c>
      <c r="B17" s="37" t="s">
        <v>20</v>
      </c>
      <c r="C17" s="16" t="s">
        <v>5</v>
      </c>
      <c r="D17" s="16">
        <v>2</v>
      </c>
      <c r="E17" s="16"/>
      <c r="F17" s="38">
        <v>911.61</v>
      </c>
      <c r="G17" s="38"/>
      <c r="H17" s="38"/>
      <c r="I17" s="38"/>
      <c r="J17" s="38"/>
      <c r="K17" s="38">
        <v>820.45</v>
      </c>
      <c r="L17" s="38">
        <v>786</v>
      </c>
      <c r="M17" s="39"/>
      <c r="N17" s="40">
        <f t="shared" si="0"/>
        <v>839.3533333333334</v>
      </c>
    </row>
    <row r="18" spans="1:14" ht="120">
      <c r="A18" s="16">
        <v>25</v>
      </c>
      <c r="B18" s="37" t="s">
        <v>21</v>
      </c>
      <c r="C18" s="16" t="s">
        <v>5</v>
      </c>
      <c r="D18" s="16">
        <v>6</v>
      </c>
      <c r="E18" s="16"/>
      <c r="F18" s="38">
        <v>641.9</v>
      </c>
      <c r="G18" s="38"/>
      <c r="H18" s="38"/>
      <c r="I18" s="38"/>
      <c r="J18" s="38"/>
      <c r="K18" s="38">
        <v>615</v>
      </c>
      <c r="L18" s="38">
        <v>729</v>
      </c>
      <c r="M18" s="39"/>
      <c r="N18" s="40">
        <f t="shared" si="0"/>
        <v>661.9666666666667</v>
      </c>
    </row>
    <row r="19" spans="1:14" ht="30">
      <c r="A19" s="16">
        <v>26</v>
      </c>
      <c r="B19" s="37" t="s">
        <v>22</v>
      </c>
      <c r="C19" s="16" t="s">
        <v>5</v>
      </c>
      <c r="D19" s="16">
        <v>2</v>
      </c>
      <c r="E19" s="16"/>
      <c r="F19" s="38">
        <v>326.44</v>
      </c>
      <c r="G19" s="38"/>
      <c r="H19" s="38"/>
      <c r="I19" s="38">
        <v>360</v>
      </c>
      <c r="J19" s="38"/>
      <c r="K19" s="38">
        <v>219</v>
      </c>
      <c r="L19" s="38">
        <v>320</v>
      </c>
      <c r="M19" s="39"/>
      <c r="N19" s="40">
        <f t="shared" si="0"/>
        <v>306.36</v>
      </c>
    </row>
    <row r="20" spans="1:14" ht="30">
      <c r="A20" s="16">
        <v>27</v>
      </c>
      <c r="B20" s="22" t="s">
        <v>23</v>
      </c>
      <c r="C20" s="16" t="s">
        <v>5</v>
      </c>
      <c r="D20" s="16">
        <v>3</v>
      </c>
      <c r="E20" s="16"/>
      <c r="F20" s="38">
        <v>4547.2</v>
      </c>
      <c r="G20" s="38"/>
      <c r="H20" s="38"/>
      <c r="I20" s="38"/>
      <c r="J20" s="38"/>
      <c r="K20" s="38">
        <v>4092.5</v>
      </c>
      <c r="L20" s="38">
        <v>4600</v>
      </c>
      <c r="M20" s="39"/>
      <c r="N20" s="40">
        <f t="shared" si="0"/>
        <v>4413.233333333334</v>
      </c>
    </row>
    <row r="21" spans="1:14" ht="15">
      <c r="A21" s="16">
        <v>28</v>
      </c>
      <c r="B21" s="22" t="s">
        <v>24</v>
      </c>
      <c r="C21" s="16" t="s">
        <v>5</v>
      </c>
      <c r="D21" s="16">
        <v>3</v>
      </c>
      <c r="E21" s="16"/>
      <c r="F21" s="38">
        <v>487.2</v>
      </c>
      <c r="G21" s="38"/>
      <c r="H21" s="38"/>
      <c r="I21" s="38"/>
      <c r="J21" s="38"/>
      <c r="K21" s="38">
        <v>470</v>
      </c>
      <c r="L21" s="38">
        <v>410</v>
      </c>
      <c r="M21" s="39"/>
      <c r="N21" s="40">
        <f t="shared" si="0"/>
        <v>455.73333333333335</v>
      </c>
    </row>
    <row r="22" spans="1:14" ht="15">
      <c r="A22" s="16">
        <v>29</v>
      </c>
      <c r="B22" s="22" t="s">
        <v>25</v>
      </c>
      <c r="C22" s="16" t="s">
        <v>5</v>
      </c>
      <c r="D22" s="16">
        <v>3</v>
      </c>
      <c r="E22" s="16"/>
      <c r="F22" s="38">
        <v>1107.4</v>
      </c>
      <c r="G22" s="38"/>
      <c r="H22" s="38"/>
      <c r="I22" s="38"/>
      <c r="J22" s="38"/>
      <c r="K22" s="38">
        <v>1350</v>
      </c>
      <c r="L22" s="38">
        <v>1198</v>
      </c>
      <c r="M22" s="39"/>
      <c r="N22" s="40">
        <f t="shared" si="0"/>
        <v>1218.4666666666667</v>
      </c>
    </row>
    <row r="23" spans="1:14" ht="30">
      <c r="A23" s="16">
        <v>30</v>
      </c>
      <c r="B23" s="37" t="s">
        <v>26</v>
      </c>
      <c r="C23" s="16" t="s">
        <v>5</v>
      </c>
      <c r="D23" s="16">
        <v>2</v>
      </c>
      <c r="E23" s="16"/>
      <c r="F23" s="38">
        <v>5620.37</v>
      </c>
      <c r="G23" s="38"/>
      <c r="H23" s="38"/>
      <c r="I23" s="38"/>
      <c r="J23" s="38"/>
      <c r="K23" s="38">
        <v>4850</v>
      </c>
      <c r="L23" s="38">
        <v>5058</v>
      </c>
      <c r="M23" s="39"/>
      <c r="N23" s="40">
        <f t="shared" si="0"/>
        <v>5176.123333333333</v>
      </c>
    </row>
    <row r="24" spans="1:14" ht="30">
      <c r="A24" s="16">
        <v>31</v>
      </c>
      <c r="B24" s="37" t="s">
        <v>27</v>
      </c>
      <c r="C24" s="16" t="s">
        <v>5</v>
      </c>
      <c r="D24" s="16">
        <v>2</v>
      </c>
      <c r="E24" s="16"/>
      <c r="F24" s="38">
        <v>212.5</v>
      </c>
      <c r="G24" s="38"/>
      <c r="H24" s="38"/>
      <c r="I24" s="38"/>
      <c r="J24" s="38"/>
      <c r="K24" s="38">
        <v>244.89</v>
      </c>
      <c r="L24" s="38">
        <v>265</v>
      </c>
      <c r="M24" s="39"/>
      <c r="N24" s="40">
        <f t="shared" si="0"/>
        <v>240.79666666666665</v>
      </c>
    </row>
    <row r="25" spans="1:14" ht="90">
      <c r="A25" s="16">
        <v>32</v>
      </c>
      <c r="B25" s="22" t="s">
        <v>28</v>
      </c>
      <c r="C25" s="16" t="s">
        <v>5</v>
      </c>
      <c r="D25" s="16">
        <v>5</v>
      </c>
      <c r="E25" s="16"/>
      <c r="F25" s="38">
        <v>1982.81</v>
      </c>
      <c r="G25" s="38"/>
      <c r="H25" s="38"/>
      <c r="I25" s="38"/>
      <c r="J25" s="38"/>
      <c r="K25" s="38">
        <v>1890</v>
      </c>
      <c r="L25" s="38">
        <v>1598</v>
      </c>
      <c r="M25" s="39"/>
      <c r="N25" s="40">
        <f t="shared" si="0"/>
        <v>1823.6033333333332</v>
      </c>
    </row>
    <row r="26" spans="1:14" ht="81.75" customHeight="1">
      <c r="A26" s="16">
        <v>33</v>
      </c>
      <c r="B26" s="37" t="s">
        <v>29</v>
      </c>
      <c r="C26" s="16" t="s">
        <v>5</v>
      </c>
      <c r="D26" s="16">
        <v>3</v>
      </c>
      <c r="E26" s="16"/>
      <c r="F26" s="38">
        <v>285.59</v>
      </c>
      <c r="G26" s="38"/>
      <c r="H26" s="38"/>
      <c r="I26" s="38">
        <v>360</v>
      </c>
      <c r="J26" s="38"/>
      <c r="K26" s="38">
        <v>650</v>
      </c>
      <c r="L26" s="38">
        <v>740</v>
      </c>
      <c r="M26" s="39"/>
      <c r="N26" s="40">
        <f t="shared" si="0"/>
        <v>508.8975</v>
      </c>
    </row>
    <row r="27" spans="1:14" ht="270">
      <c r="A27" s="16">
        <v>34</v>
      </c>
      <c r="B27" s="37" t="s">
        <v>30</v>
      </c>
      <c r="C27" s="16" t="s">
        <v>5</v>
      </c>
      <c r="D27" s="16">
        <v>8</v>
      </c>
      <c r="E27" s="16"/>
      <c r="F27" s="38"/>
      <c r="G27" s="38"/>
      <c r="H27" s="38"/>
      <c r="I27" s="38"/>
      <c r="J27" s="38"/>
      <c r="K27" s="38">
        <v>187.9</v>
      </c>
      <c r="L27" s="38">
        <v>194</v>
      </c>
      <c r="M27" s="39"/>
      <c r="N27" s="40">
        <f t="shared" si="0"/>
        <v>190.95</v>
      </c>
    </row>
    <row r="28" spans="1:14" ht="30">
      <c r="A28" s="16">
        <v>35</v>
      </c>
      <c r="B28" s="37" t="s">
        <v>31</v>
      </c>
      <c r="C28" s="16" t="s">
        <v>5</v>
      </c>
      <c r="D28" s="16">
        <v>5</v>
      </c>
      <c r="E28" s="16"/>
      <c r="F28" s="38">
        <v>1776.17</v>
      </c>
      <c r="G28" s="38"/>
      <c r="H28" s="38"/>
      <c r="I28" s="38"/>
      <c r="J28" s="38"/>
      <c r="K28" s="38">
        <v>1771</v>
      </c>
      <c r="L28" s="38">
        <v>1590</v>
      </c>
      <c r="M28" s="39"/>
      <c r="N28" s="40">
        <f t="shared" si="0"/>
        <v>1712.39</v>
      </c>
    </row>
    <row r="29" spans="1:14" ht="60">
      <c r="A29" s="16">
        <v>36</v>
      </c>
      <c r="B29" s="41" t="s">
        <v>32</v>
      </c>
      <c r="C29" s="16" t="s">
        <v>5</v>
      </c>
      <c r="D29" s="16">
        <v>4</v>
      </c>
      <c r="E29" s="16"/>
      <c r="F29" s="38">
        <v>748.72</v>
      </c>
      <c r="G29" s="38"/>
      <c r="H29" s="38"/>
      <c r="I29" s="38"/>
      <c r="J29" s="38"/>
      <c r="K29" s="38">
        <v>1100</v>
      </c>
      <c r="L29" s="38">
        <v>1450</v>
      </c>
      <c r="M29" s="39"/>
      <c r="N29" s="40">
        <f t="shared" si="0"/>
        <v>1099.5733333333335</v>
      </c>
    </row>
    <row r="30" spans="1:14" ht="195">
      <c r="A30" s="16">
        <v>37</v>
      </c>
      <c r="B30" s="37" t="s">
        <v>33</v>
      </c>
      <c r="C30" s="16" t="s">
        <v>5</v>
      </c>
      <c r="D30" s="16">
        <v>2</v>
      </c>
      <c r="E30" s="16"/>
      <c r="F30" s="38">
        <v>332.07</v>
      </c>
      <c r="G30" s="38"/>
      <c r="H30" s="38"/>
      <c r="I30" s="38"/>
      <c r="J30" s="38"/>
      <c r="K30" s="38">
        <v>391.7</v>
      </c>
      <c r="L30" s="38">
        <v>401</v>
      </c>
      <c r="M30" s="39"/>
      <c r="N30" s="40">
        <f t="shared" si="0"/>
        <v>374.92333333333335</v>
      </c>
    </row>
    <row r="31" spans="1:14" ht="120">
      <c r="A31" s="16">
        <v>38</v>
      </c>
      <c r="B31" s="37" t="s">
        <v>34</v>
      </c>
      <c r="C31" s="16" t="s">
        <v>5</v>
      </c>
      <c r="D31" s="16">
        <v>4</v>
      </c>
      <c r="E31" s="16"/>
      <c r="F31" s="38">
        <v>915.56</v>
      </c>
      <c r="G31" s="38"/>
      <c r="H31" s="38"/>
      <c r="I31" s="38">
        <v>340</v>
      </c>
      <c r="J31" s="38"/>
      <c r="K31" s="38">
        <v>565</v>
      </c>
      <c r="L31" s="38">
        <v>578</v>
      </c>
      <c r="M31" s="39"/>
      <c r="N31" s="40">
        <f t="shared" si="0"/>
        <v>599.64</v>
      </c>
    </row>
    <row r="32" spans="1:14" ht="90">
      <c r="A32" s="16">
        <v>39</v>
      </c>
      <c r="B32" s="37" t="s">
        <v>35</v>
      </c>
      <c r="C32" s="16" t="s">
        <v>5</v>
      </c>
      <c r="D32" s="16">
        <v>4</v>
      </c>
      <c r="E32" s="16"/>
      <c r="F32" s="38">
        <v>522.46</v>
      </c>
      <c r="G32" s="38"/>
      <c r="H32" s="38"/>
      <c r="I32" s="38">
        <v>445</v>
      </c>
      <c r="J32" s="38"/>
      <c r="K32" s="38">
        <v>270</v>
      </c>
      <c r="L32" s="38">
        <v>245.12</v>
      </c>
      <c r="M32" s="39"/>
      <c r="N32" s="40">
        <f t="shared" si="0"/>
        <v>370.645</v>
      </c>
    </row>
    <row r="33" spans="1:14" ht="30">
      <c r="A33" s="16">
        <v>40</v>
      </c>
      <c r="B33" s="22" t="s">
        <v>36</v>
      </c>
      <c r="C33" s="16" t="s">
        <v>5</v>
      </c>
      <c r="D33" s="16">
        <v>2</v>
      </c>
      <c r="E33" s="16"/>
      <c r="F33" s="38">
        <v>1128.4</v>
      </c>
      <c r="G33" s="38"/>
      <c r="H33" s="38"/>
      <c r="I33" s="38"/>
      <c r="J33" s="38"/>
      <c r="K33" s="38">
        <v>1300</v>
      </c>
      <c r="L33" s="38">
        <v>1430.5</v>
      </c>
      <c r="M33" s="39"/>
      <c r="N33" s="40">
        <f t="shared" si="0"/>
        <v>1286.3</v>
      </c>
    </row>
    <row r="34" spans="1:14" ht="285">
      <c r="A34" s="16">
        <v>41</v>
      </c>
      <c r="B34" s="37" t="s">
        <v>37</v>
      </c>
      <c r="C34" s="16" t="s">
        <v>5</v>
      </c>
      <c r="D34" s="16">
        <v>1</v>
      </c>
      <c r="E34" s="16"/>
      <c r="F34" s="38">
        <v>2622</v>
      </c>
      <c r="G34" s="38"/>
      <c r="H34" s="38"/>
      <c r="I34" s="38"/>
      <c r="J34" s="38"/>
      <c r="K34" s="38">
        <v>1250</v>
      </c>
      <c r="L34" s="38">
        <v>1310</v>
      </c>
      <c r="M34" s="39"/>
      <c r="N34" s="40">
        <f t="shared" si="0"/>
        <v>1727.3333333333333</v>
      </c>
    </row>
    <row r="35" spans="1:14" ht="30">
      <c r="A35" s="16">
        <v>42</v>
      </c>
      <c r="B35" s="37" t="s">
        <v>38</v>
      </c>
      <c r="C35" s="16" t="s">
        <v>5</v>
      </c>
      <c r="D35" s="16">
        <v>5</v>
      </c>
      <c r="E35" s="16"/>
      <c r="F35" s="38">
        <v>493.4</v>
      </c>
      <c r="G35" s="38"/>
      <c r="H35" s="38"/>
      <c r="I35" s="38"/>
      <c r="J35" s="38"/>
      <c r="K35" s="38">
        <v>432.5</v>
      </c>
      <c r="L35" s="38">
        <v>455</v>
      </c>
      <c r="M35" s="39"/>
      <c r="N35" s="40">
        <f t="shared" si="0"/>
        <v>460.3</v>
      </c>
    </row>
    <row r="36" spans="1:14" ht="30">
      <c r="A36" s="16">
        <v>43</v>
      </c>
      <c r="B36" s="22" t="s">
        <v>39</v>
      </c>
      <c r="C36" s="16" t="s">
        <v>5</v>
      </c>
      <c r="D36" s="16">
        <v>2</v>
      </c>
      <c r="E36" s="16"/>
      <c r="F36" s="38">
        <v>625.97</v>
      </c>
      <c r="G36" s="38"/>
      <c r="H36" s="38"/>
      <c r="I36" s="38"/>
      <c r="J36" s="38"/>
      <c r="K36" s="38">
        <v>600</v>
      </c>
      <c r="L36" s="38">
        <v>535</v>
      </c>
      <c r="M36" s="39"/>
      <c r="N36" s="40">
        <f t="shared" si="0"/>
        <v>586.99</v>
      </c>
    </row>
    <row r="38" spans="6:9" ht="15">
      <c r="F38" s="23" t="s">
        <v>144</v>
      </c>
      <c r="G38" s="23"/>
      <c r="H38" s="23"/>
      <c r="I38" s="7"/>
    </row>
    <row r="39" spans="6:9" ht="15">
      <c r="F39" s="7" t="s">
        <v>143</v>
      </c>
      <c r="G39" s="7"/>
      <c r="H39" s="7"/>
      <c r="I39" s="7"/>
    </row>
    <row r="40" spans="6:9" ht="15">
      <c r="F40" s="257" t="s">
        <v>145</v>
      </c>
      <c r="G40" s="257"/>
      <c r="H40" s="257"/>
      <c r="I40" s="257"/>
    </row>
  </sheetData>
  <sheetProtection/>
  <mergeCells count="3">
    <mergeCell ref="A4:M4"/>
    <mergeCell ref="A1:N2"/>
    <mergeCell ref="F40:I40"/>
  </mergeCells>
  <printOptions/>
  <pageMargins left="0.511811024" right="0.511811024" top="0.787401575" bottom="0.787401575" header="0.31496062" footer="0.31496062"/>
  <pageSetup horizontalDpi="600" verticalDpi="600" orientation="portrait" paperSize="9" scale="54" r:id="rId1"/>
  <rowBreaks count="1" manualBreakCount="1">
    <brk id="24" max="13" man="1"/>
  </rowBreaks>
</worksheet>
</file>

<file path=xl/worksheets/sheet4.xml><?xml version="1.0" encoding="utf-8"?>
<worksheet xmlns="http://schemas.openxmlformats.org/spreadsheetml/2006/main" xmlns:r="http://schemas.openxmlformats.org/officeDocument/2006/relationships">
  <dimension ref="A1:N24"/>
  <sheetViews>
    <sheetView view="pageBreakPreview" zoomScale="60" zoomScaleNormal="80" zoomScalePageLayoutView="0" workbookViewId="0" topLeftCell="A1">
      <selection activeCell="F21" sqref="F21:I23"/>
    </sheetView>
  </sheetViews>
  <sheetFormatPr defaultColWidth="9.140625" defaultRowHeight="15"/>
  <cols>
    <col min="1" max="1" width="9.28125" style="0" bestFit="1" customWidth="1"/>
    <col min="2" max="2" width="38.28125" style="0" bestFit="1" customWidth="1"/>
    <col min="4" max="4" width="9.28125" style="0" bestFit="1" customWidth="1"/>
    <col min="6" max="6" width="11.140625" style="0" bestFit="1" customWidth="1"/>
    <col min="7" max="7" width="11.140625" style="0" customWidth="1"/>
    <col min="8" max="9" width="11.140625" style="0" bestFit="1" customWidth="1"/>
    <col min="10" max="10" width="10.57421875" style="0" bestFit="1" customWidth="1"/>
    <col min="11" max="12" width="11.140625" style="0" bestFit="1" customWidth="1"/>
    <col min="14" max="14" width="17.8515625" style="0" bestFit="1" customWidth="1"/>
  </cols>
  <sheetData>
    <row r="1" spans="1:14" ht="15">
      <c r="A1" s="264" t="s">
        <v>151</v>
      </c>
      <c r="B1" s="264"/>
      <c r="C1" s="264"/>
      <c r="D1" s="264"/>
      <c r="E1" s="264"/>
      <c r="F1" s="264"/>
      <c r="G1" s="264"/>
      <c r="H1" s="264"/>
      <c r="I1" s="264"/>
      <c r="J1" s="264"/>
      <c r="K1" s="264"/>
      <c r="L1" s="264"/>
      <c r="M1" s="264"/>
      <c r="N1" s="264"/>
    </row>
    <row r="2" spans="1:14" ht="15">
      <c r="A2" s="264"/>
      <c r="B2" s="264"/>
      <c r="C2" s="264"/>
      <c r="D2" s="264"/>
      <c r="E2" s="264"/>
      <c r="F2" s="264"/>
      <c r="G2" s="264"/>
      <c r="H2" s="264"/>
      <c r="I2" s="264"/>
      <c r="J2" s="264"/>
      <c r="K2" s="264"/>
      <c r="L2" s="264"/>
      <c r="M2" s="264"/>
      <c r="N2" s="264"/>
    </row>
    <row r="3" spans="1:14" ht="30">
      <c r="A3" s="16" t="s">
        <v>0</v>
      </c>
      <c r="B3" s="16" t="s">
        <v>1</v>
      </c>
      <c r="C3" s="16" t="s">
        <v>2</v>
      </c>
      <c r="D3" s="16" t="s">
        <v>3</v>
      </c>
      <c r="E3" s="16" t="s">
        <v>4</v>
      </c>
      <c r="F3" s="43">
        <v>2</v>
      </c>
      <c r="G3" s="43">
        <v>3</v>
      </c>
      <c r="H3" s="43">
        <v>5</v>
      </c>
      <c r="I3" s="43">
        <v>6</v>
      </c>
      <c r="J3" s="43">
        <v>8</v>
      </c>
      <c r="K3" s="43">
        <v>12</v>
      </c>
      <c r="L3" s="43">
        <v>13</v>
      </c>
      <c r="M3" s="43"/>
      <c r="N3" s="43" t="s">
        <v>140</v>
      </c>
    </row>
    <row r="4" spans="1:14" ht="18.75">
      <c r="A4" s="258" t="s">
        <v>150</v>
      </c>
      <c r="B4" s="259"/>
      <c r="C4" s="259"/>
      <c r="D4" s="259"/>
      <c r="E4" s="259"/>
      <c r="F4" s="259"/>
      <c r="G4" s="259"/>
      <c r="H4" s="259"/>
      <c r="I4" s="259"/>
      <c r="J4" s="259"/>
      <c r="K4" s="259"/>
      <c r="L4" s="259"/>
      <c r="M4" s="260"/>
      <c r="N4" s="24"/>
    </row>
    <row r="5" spans="1:14" ht="120">
      <c r="A5" s="16">
        <v>44</v>
      </c>
      <c r="B5" s="22" t="s">
        <v>40</v>
      </c>
      <c r="C5" s="16" t="s">
        <v>5</v>
      </c>
      <c r="D5" s="16">
        <v>4</v>
      </c>
      <c r="E5" s="16"/>
      <c r="F5" s="38"/>
      <c r="G5" s="38"/>
      <c r="H5" s="38"/>
      <c r="I5" s="38"/>
      <c r="J5" s="38">
        <v>995</v>
      </c>
      <c r="K5" s="38">
        <v>1050</v>
      </c>
      <c r="L5" s="38">
        <v>1200</v>
      </c>
      <c r="M5" s="39"/>
      <c r="N5" s="40">
        <f>AVERAGE(F5:L5)</f>
        <v>1081.6666666666667</v>
      </c>
    </row>
    <row r="6" spans="1:14" ht="150">
      <c r="A6" s="16">
        <v>45</v>
      </c>
      <c r="B6" s="22" t="s">
        <v>41</v>
      </c>
      <c r="C6" s="16" t="s">
        <v>5</v>
      </c>
      <c r="D6" s="16">
        <v>2</v>
      </c>
      <c r="E6" s="16"/>
      <c r="F6" s="38">
        <v>2690</v>
      </c>
      <c r="G6" s="38"/>
      <c r="H6" s="38"/>
      <c r="I6" s="38"/>
      <c r="J6" s="38"/>
      <c r="K6" s="38">
        <v>2550</v>
      </c>
      <c r="L6" s="38">
        <v>3100</v>
      </c>
      <c r="M6" s="39"/>
      <c r="N6" s="40">
        <f aca="true" t="shared" si="0" ref="N6:N18">AVERAGE(F6:L6)</f>
        <v>2780</v>
      </c>
    </row>
    <row r="7" spans="1:14" ht="75">
      <c r="A7" s="16">
        <v>46</v>
      </c>
      <c r="B7" s="22" t="s">
        <v>42</v>
      </c>
      <c r="C7" s="16" t="s">
        <v>5</v>
      </c>
      <c r="D7" s="16">
        <v>5</v>
      </c>
      <c r="E7" s="16"/>
      <c r="F7" s="38">
        <v>2600</v>
      </c>
      <c r="G7" s="38"/>
      <c r="H7" s="38"/>
      <c r="I7" s="38"/>
      <c r="J7" s="38"/>
      <c r="K7" s="38">
        <v>2500</v>
      </c>
      <c r="L7" s="38">
        <v>2380</v>
      </c>
      <c r="M7" s="39"/>
      <c r="N7" s="40">
        <f t="shared" si="0"/>
        <v>2493.3333333333335</v>
      </c>
    </row>
    <row r="8" spans="1:14" ht="30">
      <c r="A8" s="16">
        <v>47</v>
      </c>
      <c r="B8" s="22" t="s">
        <v>43</v>
      </c>
      <c r="C8" s="16" t="s">
        <v>5</v>
      </c>
      <c r="D8" s="16">
        <v>2</v>
      </c>
      <c r="E8" s="16"/>
      <c r="F8" s="38"/>
      <c r="G8" s="38"/>
      <c r="H8" s="38"/>
      <c r="I8" s="38"/>
      <c r="J8" s="38">
        <v>1965</v>
      </c>
      <c r="K8" s="38">
        <v>2500</v>
      </c>
      <c r="L8" s="38">
        <v>1980</v>
      </c>
      <c r="M8" s="39"/>
      <c r="N8" s="40">
        <f t="shared" si="0"/>
        <v>2148.3333333333335</v>
      </c>
    </row>
    <row r="9" spans="1:14" ht="45">
      <c r="A9" s="16">
        <v>48</v>
      </c>
      <c r="B9" s="22" t="s">
        <v>44</v>
      </c>
      <c r="C9" s="16" t="s">
        <v>5</v>
      </c>
      <c r="D9" s="16">
        <v>1</v>
      </c>
      <c r="E9" s="16"/>
      <c r="F9" s="38"/>
      <c r="G9" s="38">
        <v>6100</v>
      </c>
      <c r="H9" s="38"/>
      <c r="I9" s="38"/>
      <c r="J9" s="38">
        <v>1012</v>
      </c>
      <c r="K9" s="38">
        <v>650</v>
      </c>
      <c r="L9" s="38">
        <v>935</v>
      </c>
      <c r="M9" s="39"/>
      <c r="N9" s="40">
        <f t="shared" si="0"/>
        <v>2174.25</v>
      </c>
    </row>
    <row r="10" spans="1:14" ht="30">
      <c r="A10" s="16">
        <v>49</v>
      </c>
      <c r="B10" s="22" t="s">
        <v>45</v>
      </c>
      <c r="C10" s="16" t="s">
        <v>5</v>
      </c>
      <c r="D10" s="16">
        <v>1</v>
      </c>
      <c r="E10" s="16"/>
      <c r="F10" s="38"/>
      <c r="G10" s="38">
        <v>3200</v>
      </c>
      <c r="H10" s="38"/>
      <c r="I10" s="38"/>
      <c r="J10" s="38">
        <v>1369</v>
      </c>
      <c r="K10" s="38">
        <v>3790</v>
      </c>
      <c r="L10" s="38">
        <v>3560</v>
      </c>
      <c r="M10" s="39"/>
      <c r="N10" s="40">
        <f t="shared" si="0"/>
        <v>2979.75</v>
      </c>
    </row>
    <row r="11" spans="1:14" ht="75">
      <c r="A11" s="16">
        <v>50</v>
      </c>
      <c r="B11" s="22" t="s">
        <v>46</v>
      </c>
      <c r="C11" s="16" t="s">
        <v>5</v>
      </c>
      <c r="D11" s="16">
        <v>5</v>
      </c>
      <c r="E11" s="16"/>
      <c r="F11" s="38"/>
      <c r="G11" s="38">
        <v>1310</v>
      </c>
      <c r="H11" s="38">
        <v>800</v>
      </c>
      <c r="I11" s="38">
        <v>900</v>
      </c>
      <c r="J11" s="38"/>
      <c r="K11" s="38">
        <v>799</v>
      </c>
      <c r="L11" s="38">
        <v>650</v>
      </c>
      <c r="M11" s="39"/>
      <c r="N11" s="40">
        <f t="shared" si="0"/>
        <v>891.8</v>
      </c>
    </row>
    <row r="12" spans="1:14" ht="45">
      <c r="A12" s="16">
        <v>51</v>
      </c>
      <c r="B12" s="22" t="s">
        <v>47</v>
      </c>
      <c r="C12" s="16" t="s">
        <v>5</v>
      </c>
      <c r="D12" s="16">
        <v>5</v>
      </c>
      <c r="E12" s="16"/>
      <c r="F12" s="38"/>
      <c r="G12" s="38"/>
      <c r="H12" s="38">
        <v>700</v>
      </c>
      <c r="I12" s="38">
        <v>700</v>
      </c>
      <c r="J12" s="38"/>
      <c r="K12" s="38">
        <v>456</v>
      </c>
      <c r="L12" s="38">
        <v>460</v>
      </c>
      <c r="M12" s="39"/>
      <c r="N12" s="40">
        <f t="shared" si="0"/>
        <v>579</v>
      </c>
    </row>
    <row r="13" spans="1:14" ht="75">
      <c r="A13" s="16">
        <v>52</v>
      </c>
      <c r="B13" s="22" t="s">
        <v>48</v>
      </c>
      <c r="C13" s="16" t="s">
        <v>5</v>
      </c>
      <c r="D13" s="16">
        <v>5</v>
      </c>
      <c r="E13" s="16"/>
      <c r="F13" s="38"/>
      <c r="G13" s="38">
        <v>1220</v>
      </c>
      <c r="H13" s="38">
        <v>700</v>
      </c>
      <c r="I13" s="38">
        <v>700</v>
      </c>
      <c r="J13" s="38"/>
      <c r="K13" s="38">
        <v>769</v>
      </c>
      <c r="L13" s="38">
        <v>780</v>
      </c>
      <c r="M13" s="39"/>
      <c r="N13" s="40">
        <f t="shared" si="0"/>
        <v>833.8</v>
      </c>
    </row>
    <row r="14" spans="1:14" ht="240">
      <c r="A14" s="16">
        <v>53</v>
      </c>
      <c r="B14" s="22" t="s">
        <v>49</v>
      </c>
      <c r="C14" s="16" t="s">
        <v>5</v>
      </c>
      <c r="D14" s="16">
        <v>3</v>
      </c>
      <c r="E14" s="16"/>
      <c r="F14" s="38"/>
      <c r="G14" s="38"/>
      <c r="H14" s="38">
        <v>7000</v>
      </c>
      <c r="I14" s="38">
        <v>8000</v>
      </c>
      <c r="J14" s="38"/>
      <c r="K14" s="38">
        <v>3449</v>
      </c>
      <c r="L14" s="38">
        <v>3480</v>
      </c>
      <c r="M14" s="39"/>
      <c r="N14" s="40">
        <f t="shared" si="0"/>
        <v>5482.25</v>
      </c>
    </row>
    <row r="15" spans="1:14" ht="60">
      <c r="A15" s="16">
        <v>54</v>
      </c>
      <c r="B15" s="37" t="s">
        <v>50</v>
      </c>
      <c r="C15" s="16" t="s">
        <v>5</v>
      </c>
      <c r="D15" s="16">
        <v>2</v>
      </c>
      <c r="E15" s="16"/>
      <c r="F15" s="38">
        <v>700</v>
      </c>
      <c r="G15" s="38">
        <v>820</v>
      </c>
      <c r="H15" s="38"/>
      <c r="I15" s="38"/>
      <c r="J15" s="38">
        <v>558</v>
      </c>
      <c r="K15" s="38">
        <v>489</v>
      </c>
      <c r="L15" s="38">
        <v>550</v>
      </c>
      <c r="M15" s="39"/>
      <c r="N15" s="40">
        <f t="shared" si="0"/>
        <v>623.4</v>
      </c>
    </row>
    <row r="16" spans="1:14" ht="15">
      <c r="A16" s="16">
        <v>55</v>
      </c>
      <c r="B16" s="22" t="s">
        <v>113</v>
      </c>
      <c r="C16" s="42" t="s">
        <v>5</v>
      </c>
      <c r="D16" s="16">
        <v>1</v>
      </c>
      <c r="E16" s="42"/>
      <c r="F16" s="38"/>
      <c r="G16" s="38">
        <v>2050</v>
      </c>
      <c r="H16" s="38"/>
      <c r="I16" s="38"/>
      <c r="J16" s="38"/>
      <c r="K16" s="38">
        <v>5600</v>
      </c>
      <c r="L16" s="38">
        <v>6150</v>
      </c>
      <c r="M16" s="39"/>
      <c r="N16" s="40">
        <f t="shared" si="0"/>
        <v>4600</v>
      </c>
    </row>
    <row r="17" spans="1:14" ht="45">
      <c r="A17" s="16">
        <v>56</v>
      </c>
      <c r="B17" s="37" t="s">
        <v>51</v>
      </c>
      <c r="C17" s="16" t="s">
        <v>5</v>
      </c>
      <c r="D17" s="16">
        <v>30</v>
      </c>
      <c r="E17" s="16"/>
      <c r="F17" s="38"/>
      <c r="G17" s="38"/>
      <c r="H17" s="38"/>
      <c r="I17" s="38"/>
      <c r="J17" s="38"/>
      <c r="K17" s="38">
        <v>125</v>
      </c>
      <c r="L17" s="38">
        <v>156</v>
      </c>
      <c r="M17" s="39"/>
      <c r="N17" s="40">
        <f t="shared" si="0"/>
        <v>140.5</v>
      </c>
    </row>
    <row r="18" spans="1:14" ht="165">
      <c r="A18" s="16">
        <v>57</v>
      </c>
      <c r="B18" s="37" t="s">
        <v>52</v>
      </c>
      <c r="C18" s="16" t="s">
        <v>5</v>
      </c>
      <c r="D18" s="16">
        <v>2</v>
      </c>
      <c r="E18" s="16"/>
      <c r="F18" s="38"/>
      <c r="G18" s="38"/>
      <c r="H18" s="38"/>
      <c r="I18" s="38"/>
      <c r="J18" s="38"/>
      <c r="K18" s="38">
        <v>230</v>
      </c>
      <c r="L18" s="38">
        <v>268</v>
      </c>
      <c r="M18" s="39"/>
      <c r="N18" s="40">
        <f t="shared" si="0"/>
        <v>249</v>
      </c>
    </row>
    <row r="21" spans="6:9" ht="15">
      <c r="F21" s="23" t="s">
        <v>144</v>
      </c>
      <c r="G21" s="23"/>
      <c r="H21" s="23"/>
      <c r="I21" s="7"/>
    </row>
    <row r="22" spans="6:10" ht="15">
      <c r="F22" s="7" t="s">
        <v>143</v>
      </c>
      <c r="G22" s="7"/>
      <c r="H22" s="7"/>
      <c r="I22" s="7"/>
      <c r="J22" s="7"/>
    </row>
    <row r="23" spans="6:10" ht="15">
      <c r="F23" s="257" t="s">
        <v>145</v>
      </c>
      <c r="G23" s="257"/>
      <c r="H23" s="257"/>
      <c r="I23" s="257"/>
      <c r="J23" s="7"/>
    </row>
    <row r="24" spans="7:10" ht="15">
      <c r="G24" s="263"/>
      <c r="H24" s="263"/>
      <c r="I24" s="263"/>
      <c r="J24" s="263"/>
    </row>
  </sheetData>
  <sheetProtection/>
  <mergeCells count="4">
    <mergeCell ref="A4:M4"/>
    <mergeCell ref="G24:J24"/>
    <mergeCell ref="A1:N2"/>
    <mergeCell ref="F23:I23"/>
  </mergeCells>
  <printOptions/>
  <pageMargins left="0.511811024" right="0.511811024" top="0.787401575" bottom="0.787401575" header="0.31496062" footer="0.31496062"/>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L19"/>
  <sheetViews>
    <sheetView view="pageBreakPreview" zoomScale="60" zoomScaleNormal="80" zoomScalePageLayoutView="0" workbookViewId="0" topLeftCell="A10">
      <selection activeCell="L3" sqref="L3"/>
    </sheetView>
  </sheetViews>
  <sheetFormatPr defaultColWidth="9.140625" defaultRowHeight="15"/>
  <cols>
    <col min="2" max="2" width="34.8515625" style="0" customWidth="1"/>
    <col min="6" max="6" width="9.421875" style="14" bestFit="1" customWidth="1"/>
    <col min="7" max="10" width="9.421875" style="0" bestFit="1" customWidth="1"/>
    <col min="12" max="12" width="17.7109375" style="0" bestFit="1" customWidth="1"/>
  </cols>
  <sheetData>
    <row r="1" spans="1:12" ht="15">
      <c r="A1" s="261" t="s">
        <v>152</v>
      </c>
      <c r="B1" s="261"/>
      <c r="C1" s="261"/>
      <c r="D1" s="261"/>
      <c r="E1" s="261"/>
      <c r="F1" s="261"/>
      <c r="G1" s="261"/>
      <c r="H1" s="261"/>
      <c r="I1" s="261"/>
      <c r="J1" s="261"/>
      <c r="K1" s="261"/>
      <c r="L1" s="261"/>
    </row>
    <row r="2" spans="1:12" ht="15">
      <c r="A2" s="262"/>
      <c r="B2" s="262"/>
      <c r="C2" s="262"/>
      <c r="D2" s="262"/>
      <c r="E2" s="262"/>
      <c r="F2" s="262"/>
      <c r="G2" s="262"/>
      <c r="H2" s="262"/>
      <c r="I2" s="262"/>
      <c r="J2" s="262"/>
      <c r="K2" s="262"/>
      <c r="L2" s="262"/>
    </row>
    <row r="3" spans="1:12" ht="30">
      <c r="A3" s="16" t="s">
        <v>0</v>
      </c>
      <c r="B3" s="16" t="s">
        <v>1</v>
      </c>
      <c r="C3" s="16" t="s">
        <v>2</v>
      </c>
      <c r="D3" s="16" t="s">
        <v>3</v>
      </c>
      <c r="E3" s="16" t="s">
        <v>4</v>
      </c>
      <c r="F3" s="45">
        <v>1</v>
      </c>
      <c r="G3" s="43">
        <v>10</v>
      </c>
      <c r="H3" s="43">
        <v>11</v>
      </c>
      <c r="I3" s="43">
        <v>12</v>
      </c>
      <c r="J3" s="43">
        <v>13</v>
      </c>
      <c r="K3" s="43"/>
      <c r="L3" s="43" t="s">
        <v>140</v>
      </c>
    </row>
    <row r="4" spans="1:12" ht="18.75">
      <c r="A4" s="265" t="s">
        <v>53</v>
      </c>
      <c r="B4" s="266"/>
      <c r="C4" s="266"/>
      <c r="D4" s="266"/>
      <c r="E4" s="266"/>
      <c r="F4" s="266"/>
      <c r="G4" s="266"/>
      <c r="H4" s="266"/>
      <c r="I4" s="266"/>
      <c r="J4" s="266"/>
      <c r="K4" s="267"/>
      <c r="L4" s="43"/>
    </row>
    <row r="5" spans="1:12" ht="225">
      <c r="A5" s="16">
        <v>58</v>
      </c>
      <c r="B5" s="16" t="s">
        <v>130</v>
      </c>
      <c r="C5" s="16" t="s">
        <v>5</v>
      </c>
      <c r="D5" s="16">
        <v>20</v>
      </c>
      <c r="E5" s="16"/>
      <c r="F5" s="46"/>
      <c r="G5" s="46">
        <v>105</v>
      </c>
      <c r="H5" s="46">
        <v>98</v>
      </c>
      <c r="I5" s="46">
        <v>154</v>
      </c>
      <c r="J5" s="46">
        <v>162</v>
      </c>
      <c r="K5" s="43"/>
      <c r="L5" s="44">
        <f>AVERAGE(F5:J5)</f>
        <v>129.75</v>
      </c>
    </row>
    <row r="6" spans="1:12" ht="257.25" customHeight="1">
      <c r="A6" s="16">
        <v>59</v>
      </c>
      <c r="B6" s="16" t="s">
        <v>54</v>
      </c>
      <c r="C6" s="16" t="s">
        <v>5</v>
      </c>
      <c r="D6" s="16">
        <v>50</v>
      </c>
      <c r="E6" s="16"/>
      <c r="F6" s="46"/>
      <c r="G6" s="46">
        <v>85</v>
      </c>
      <c r="H6" s="46">
        <v>65</v>
      </c>
      <c r="I6" s="46">
        <v>115</v>
      </c>
      <c r="J6" s="46">
        <v>151</v>
      </c>
      <c r="K6" s="43"/>
      <c r="L6" s="44">
        <f aca="true" t="shared" si="0" ref="L6:L14">AVERAGE(F6:J6)</f>
        <v>104</v>
      </c>
    </row>
    <row r="7" spans="1:12" ht="309.75" customHeight="1">
      <c r="A7" s="16">
        <v>60</v>
      </c>
      <c r="B7" s="16" t="s">
        <v>55</v>
      </c>
      <c r="C7" s="16" t="s">
        <v>5</v>
      </c>
      <c r="D7" s="16">
        <v>30</v>
      </c>
      <c r="E7" s="16"/>
      <c r="F7" s="46"/>
      <c r="G7" s="46">
        <v>315</v>
      </c>
      <c r="H7" s="46">
        <v>235</v>
      </c>
      <c r="I7" s="46">
        <v>120</v>
      </c>
      <c r="J7" s="46">
        <v>290</v>
      </c>
      <c r="K7" s="43"/>
      <c r="L7" s="44">
        <f t="shared" si="0"/>
        <v>240</v>
      </c>
    </row>
    <row r="8" spans="1:12" ht="160.5" customHeight="1">
      <c r="A8" s="16">
        <v>61</v>
      </c>
      <c r="B8" s="16" t="s">
        <v>56</v>
      </c>
      <c r="C8" s="16" t="s">
        <v>5</v>
      </c>
      <c r="D8" s="16">
        <v>25</v>
      </c>
      <c r="E8" s="16"/>
      <c r="F8" s="46"/>
      <c r="G8" s="46">
        <v>41</v>
      </c>
      <c r="H8" s="46">
        <v>36</v>
      </c>
      <c r="I8" s="46">
        <v>36</v>
      </c>
      <c r="J8" s="46">
        <v>39.6</v>
      </c>
      <c r="K8" s="43"/>
      <c r="L8" s="44">
        <f t="shared" si="0"/>
        <v>38.15</v>
      </c>
    </row>
    <row r="9" spans="1:12" ht="396" customHeight="1">
      <c r="A9" s="16">
        <v>62</v>
      </c>
      <c r="B9" s="16" t="s">
        <v>57</v>
      </c>
      <c r="C9" s="16" t="s">
        <v>5</v>
      </c>
      <c r="D9" s="16">
        <v>25</v>
      </c>
      <c r="E9" s="16"/>
      <c r="F9" s="46"/>
      <c r="G9" s="46">
        <v>95</v>
      </c>
      <c r="H9" s="46">
        <v>53</v>
      </c>
      <c r="I9" s="46">
        <v>45</v>
      </c>
      <c r="J9" s="46">
        <v>55</v>
      </c>
      <c r="K9" s="43"/>
      <c r="L9" s="44">
        <f t="shared" si="0"/>
        <v>62</v>
      </c>
    </row>
    <row r="10" spans="1:12" ht="229.5" customHeight="1">
      <c r="A10" s="16">
        <v>63</v>
      </c>
      <c r="B10" s="16" t="s">
        <v>58</v>
      </c>
      <c r="C10" s="16" t="s">
        <v>5</v>
      </c>
      <c r="D10" s="16">
        <v>25</v>
      </c>
      <c r="E10" s="16"/>
      <c r="F10" s="46"/>
      <c r="G10" s="46"/>
      <c r="H10" s="46">
        <v>70</v>
      </c>
      <c r="I10" s="46">
        <v>40</v>
      </c>
      <c r="J10" s="46">
        <v>55</v>
      </c>
      <c r="K10" s="43"/>
      <c r="L10" s="44">
        <f t="shared" si="0"/>
        <v>55</v>
      </c>
    </row>
    <row r="11" spans="1:12" ht="227.25" customHeight="1">
      <c r="A11" s="16">
        <v>64</v>
      </c>
      <c r="B11" s="16" t="s">
        <v>59</v>
      </c>
      <c r="C11" s="16" t="s">
        <v>5</v>
      </c>
      <c r="D11" s="16">
        <v>25</v>
      </c>
      <c r="E11" s="16"/>
      <c r="F11" s="46"/>
      <c r="G11" s="46"/>
      <c r="H11" s="46">
        <v>68</v>
      </c>
      <c r="I11" s="46">
        <v>55</v>
      </c>
      <c r="J11" s="46">
        <v>45</v>
      </c>
      <c r="K11" s="43"/>
      <c r="L11" s="44">
        <f t="shared" si="0"/>
        <v>56</v>
      </c>
    </row>
    <row r="12" spans="1:12" ht="171.75" customHeight="1">
      <c r="A12" s="16">
        <v>65</v>
      </c>
      <c r="B12" s="16" t="s">
        <v>60</v>
      </c>
      <c r="C12" s="16" t="s">
        <v>5</v>
      </c>
      <c r="D12" s="16">
        <v>25</v>
      </c>
      <c r="E12" s="16"/>
      <c r="F12" s="46"/>
      <c r="G12" s="46"/>
      <c r="H12" s="46">
        <v>400</v>
      </c>
      <c r="I12" s="46">
        <v>550</v>
      </c>
      <c r="J12" s="46">
        <v>530</v>
      </c>
      <c r="K12" s="43"/>
      <c r="L12" s="44">
        <f t="shared" si="0"/>
        <v>493.3333333333333</v>
      </c>
    </row>
    <row r="13" spans="1:12" ht="186" customHeight="1">
      <c r="A13" s="16">
        <v>66</v>
      </c>
      <c r="B13" s="16" t="s">
        <v>61</v>
      </c>
      <c r="C13" s="16" t="s">
        <v>5</v>
      </c>
      <c r="D13" s="16">
        <v>25</v>
      </c>
      <c r="E13" s="16"/>
      <c r="F13" s="46">
        <v>230.66</v>
      </c>
      <c r="G13" s="46">
        <v>250</v>
      </c>
      <c r="H13" s="46">
        <v>180</v>
      </c>
      <c r="I13" s="46">
        <v>800</v>
      </c>
      <c r="J13" s="46">
        <v>816</v>
      </c>
      <c r="K13" s="43"/>
      <c r="L13" s="44">
        <f t="shared" si="0"/>
        <v>455.332</v>
      </c>
    </row>
    <row r="14" spans="1:12" ht="391.5" customHeight="1">
      <c r="A14" s="16">
        <v>67</v>
      </c>
      <c r="B14" s="16" t="s">
        <v>62</v>
      </c>
      <c r="C14" s="16" t="s">
        <v>5</v>
      </c>
      <c r="D14" s="16">
        <v>25</v>
      </c>
      <c r="E14" s="16"/>
      <c r="F14" s="46"/>
      <c r="G14" s="46"/>
      <c r="H14" s="46">
        <v>170</v>
      </c>
      <c r="I14" s="46">
        <v>560</v>
      </c>
      <c r="J14" s="46">
        <v>230</v>
      </c>
      <c r="K14" s="43"/>
      <c r="L14" s="44">
        <f t="shared" si="0"/>
        <v>320</v>
      </c>
    </row>
    <row r="17" spans="4:7" ht="15">
      <c r="D17" s="23" t="s">
        <v>144</v>
      </c>
      <c r="E17" s="23"/>
      <c r="F17" s="23"/>
      <c r="G17" s="7"/>
    </row>
    <row r="18" spans="4:7" ht="15">
      <c r="D18" s="7" t="s">
        <v>143</v>
      </c>
      <c r="E18" s="7"/>
      <c r="F18" s="7"/>
      <c r="G18" s="7"/>
    </row>
    <row r="19" spans="4:7" ht="15">
      <c r="D19" s="257" t="s">
        <v>145</v>
      </c>
      <c r="E19" s="257"/>
      <c r="F19" s="257"/>
      <c r="G19" s="257"/>
    </row>
  </sheetData>
  <sheetProtection/>
  <mergeCells count="3">
    <mergeCell ref="A4:K4"/>
    <mergeCell ref="D19:G19"/>
    <mergeCell ref="A1:L2"/>
  </mergeCells>
  <printOptions/>
  <pageMargins left="0.511811024" right="0.511811024" top="0.787401575" bottom="0.787401575" header="0.31496062" footer="0.3149606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L17"/>
  <sheetViews>
    <sheetView view="pageBreakPreview" zoomScale="60" zoomScaleNormal="90" zoomScalePageLayoutView="0" workbookViewId="0" topLeftCell="A1">
      <selection activeCell="L5" sqref="L5"/>
    </sheetView>
  </sheetViews>
  <sheetFormatPr defaultColWidth="9.140625" defaultRowHeight="15"/>
  <cols>
    <col min="1" max="1" width="9.28125" style="0" bestFit="1" customWidth="1"/>
    <col min="2" max="2" width="28.8515625" style="0" customWidth="1"/>
    <col min="4" max="4" width="9.28125" style="0" bestFit="1" customWidth="1"/>
    <col min="6" max="6" width="11.140625" style="0" bestFit="1" customWidth="1"/>
    <col min="7" max="7" width="10.140625" style="0" bestFit="1" customWidth="1"/>
    <col min="8" max="10" width="11.140625" style="0" bestFit="1" customWidth="1"/>
    <col min="12" max="12" width="19.140625" style="0" bestFit="1" customWidth="1"/>
  </cols>
  <sheetData>
    <row r="1" spans="1:12" ht="15">
      <c r="A1" s="261" t="s">
        <v>154</v>
      </c>
      <c r="B1" s="261"/>
      <c r="C1" s="261"/>
      <c r="D1" s="261"/>
      <c r="E1" s="261"/>
      <c r="F1" s="261"/>
      <c r="G1" s="261"/>
      <c r="H1" s="261"/>
      <c r="I1" s="261"/>
      <c r="J1" s="261"/>
      <c r="K1" s="261"/>
      <c r="L1" s="261"/>
    </row>
    <row r="2" spans="1:12" ht="15">
      <c r="A2" s="262"/>
      <c r="B2" s="262"/>
      <c r="C2" s="262"/>
      <c r="D2" s="262"/>
      <c r="E2" s="262"/>
      <c r="F2" s="262"/>
      <c r="G2" s="262"/>
      <c r="H2" s="262"/>
      <c r="I2" s="262"/>
      <c r="J2" s="262"/>
      <c r="K2" s="262"/>
      <c r="L2" s="262"/>
    </row>
    <row r="3" spans="1:12" ht="30">
      <c r="A3" s="16" t="s">
        <v>0</v>
      </c>
      <c r="B3" s="16" t="s">
        <v>1</v>
      </c>
      <c r="C3" s="16" t="s">
        <v>2</v>
      </c>
      <c r="D3" s="16" t="s">
        <v>3</v>
      </c>
      <c r="E3" s="16" t="s">
        <v>4</v>
      </c>
      <c r="F3" s="43">
        <v>1</v>
      </c>
      <c r="G3" s="43">
        <v>7</v>
      </c>
      <c r="H3" s="43">
        <v>9</v>
      </c>
      <c r="I3" s="43">
        <v>12</v>
      </c>
      <c r="J3" s="43">
        <v>13</v>
      </c>
      <c r="K3" s="43"/>
      <c r="L3" s="43" t="s">
        <v>140</v>
      </c>
    </row>
    <row r="4" spans="1:12" ht="22.5" customHeight="1">
      <c r="A4" s="265" t="s">
        <v>153</v>
      </c>
      <c r="B4" s="266"/>
      <c r="C4" s="266"/>
      <c r="D4" s="266"/>
      <c r="E4" s="266"/>
      <c r="F4" s="266"/>
      <c r="G4" s="266"/>
      <c r="H4" s="266"/>
      <c r="I4" s="266"/>
      <c r="J4" s="266"/>
      <c r="K4" s="267"/>
      <c r="L4" s="43"/>
    </row>
    <row r="5" spans="1:12" ht="270">
      <c r="A5" s="16">
        <v>68</v>
      </c>
      <c r="B5" s="16" t="s">
        <v>63</v>
      </c>
      <c r="C5" s="16" t="s">
        <v>5</v>
      </c>
      <c r="D5" s="16">
        <v>2</v>
      </c>
      <c r="E5" s="16"/>
      <c r="F5" s="46">
        <v>3449</v>
      </c>
      <c r="G5" s="46"/>
      <c r="H5" s="46">
        <v>3900</v>
      </c>
      <c r="I5" s="46">
        <v>2650</v>
      </c>
      <c r="J5" s="47">
        <v>2900</v>
      </c>
      <c r="K5" s="43"/>
      <c r="L5" s="44">
        <f>AVERAGE(F5:J5)</f>
        <v>3224.75</v>
      </c>
    </row>
    <row r="6" spans="1:12" ht="30">
      <c r="A6" s="16">
        <v>69</v>
      </c>
      <c r="B6" s="16" t="s">
        <v>64</v>
      </c>
      <c r="C6" s="16" t="s">
        <v>5</v>
      </c>
      <c r="D6" s="16">
        <v>5</v>
      </c>
      <c r="E6" s="16"/>
      <c r="F6" s="46">
        <v>534.44</v>
      </c>
      <c r="G6" s="46">
        <v>380</v>
      </c>
      <c r="H6" s="46">
        <v>1350</v>
      </c>
      <c r="I6" s="46">
        <v>550</v>
      </c>
      <c r="J6" s="47">
        <v>650</v>
      </c>
      <c r="K6" s="43"/>
      <c r="L6" s="44">
        <f aca="true" t="shared" si="0" ref="L6:L12">AVERAGE(F6:J6)</f>
        <v>692.888</v>
      </c>
    </row>
    <row r="7" spans="1:12" ht="225">
      <c r="A7" s="16">
        <v>70</v>
      </c>
      <c r="B7" s="48" t="s">
        <v>65</v>
      </c>
      <c r="C7" s="16" t="s">
        <v>5</v>
      </c>
      <c r="D7" s="16">
        <v>3</v>
      </c>
      <c r="E7" s="16"/>
      <c r="F7" s="46"/>
      <c r="G7" s="46"/>
      <c r="H7" s="46"/>
      <c r="I7" s="46">
        <v>970</v>
      </c>
      <c r="J7" s="46">
        <v>800</v>
      </c>
      <c r="K7" s="43"/>
      <c r="L7" s="44">
        <f t="shared" si="0"/>
        <v>885</v>
      </c>
    </row>
    <row r="8" spans="1:12" ht="225">
      <c r="A8" s="16">
        <v>71</v>
      </c>
      <c r="B8" s="48" t="s">
        <v>66</v>
      </c>
      <c r="C8" s="16" t="s">
        <v>5</v>
      </c>
      <c r="D8" s="16">
        <v>1</v>
      </c>
      <c r="E8" s="16"/>
      <c r="F8" s="46"/>
      <c r="G8" s="46"/>
      <c r="H8" s="46"/>
      <c r="I8" s="46">
        <v>640</v>
      </c>
      <c r="J8" s="46">
        <v>999</v>
      </c>
      <c r="K8" s="43"/>
      <c r="L8" s="44">
        <f t="shared" si="0"/>
        <v>819.5</v>
      </c>
    </row>
    <row r="9" spans="1:12" ht="105">
      <c r="A9" s="16">
        <v>72</v>
      </c>
      <c r="B9" s="48" t="s">
        <v>67</v>
      </c>
      <c r="C9" s="16" t="s">
        <v>5</v>
      </c>
      <c r="D9" s="16">
        <v>2</v>
      </c>
      <c r="E9" s="16"/>
      <c r="F9" s="46">
        <v>574.39</v>
      </c>
      <c r="G9" s="46">
        <v>1150</v>
      </c>
      <c r="H9" s="46"/>
      <c r="I9" s="46">
        <v>350</v>
      </c>
      <c r="J9" s="47">
        <v>550</v>
      </c>
      <c r="K9" s="43"/>
      <c r="L9" s="44">
        <f t="shared" si="0"/>
        <v>656.0975</v>
      </c>
    </row>
    <row r="10" spans="1:12" ht="75">
      <c r="A10" s="16">
        <v>73</v>
      </c>
      <c r="B10" s="48" t="s">
        <v>68</v>
      </c>
      <c r="C10" s="16" t="s">
        <v>5</v>
      </c>
      <c r="D10" s="16">
        <v>2</v>
      </c>
      <c r="E10" s="16"/>
      <c r="F10" s="46">
        <v>933.22</v>
      </c>
      <c r="G10" s="46">
        <v>370</v>
      </c>
      <c r="H10" s="46">
        <v>850</v>
      </c>
      <c r="I10" s="46">
        <v>839</v>
      </c>
      <c r="J10" s="47">
        <v>950</v>
      </c>
      <c r="K10" s="43"/>
      <c r="L10" s="44">
        <f t="shared" si="0"/>
        <v>788.4440000000001</v>
      </c>
    </row>
    <row r="11" spans="1:12" ht="15">
      <c r="A11" s="16">
        <v>74</v>
      </c>
      <c r="B11" s="48" t="s">
        <v>69</v>
      </c>
      <c r="C11" s="16" t="s">
        <v>5</v>
      </c>
      <c r="D11" s="16">
        <v>2</v>
      </c>
      <c r="E11" s="16"/>
      <c r="F11" s="46"/>
      <c r="G11" s="46"/>
      <c r="H11" s="46">
        <v>560</v>
      </c>
      <c r="I11" s="46">
        <v>2000</v>
      </c>
      <c r="J11" s="47">
        <v>2500</v>
      </c>
      <c r="K11" s="43"/>
      <c r="L11" s="44">
        <f t="shared" si="0"/>
        <v>1686.6666666666667</v>
      </c>
    </row>
    <row r="12" spans="1:12" ht="30">
      <c r="A12" s="16">
        <v>75</v>
      </c>
      <c r="B12" s="48" t="s">
        <v>70</v>
      </c>
      <c r="C12" s="16" t="s">
        <v>5</v>
      </c>
      <c r="D12" s="16">
        <v>2</v>
      </c>
      <c r="E12" s="16"/>
      <c r="F12" s="46"/>
      <c r="G12" s="46">
        <v>695</v>
      </c>
      <c r="H12" s="46">
        <v>955</v>
      </c>
      <c r="I12" s="46">
        <v>650</v>
      </c>
      <c r="J12" s="47">
        <v>890</v>
      </c>
      <c r="K12" s="43"/>
      <c r="L12" s="44">
        <f t="shared" si="0"/>
        <v>797.5</v>
      </c>
    </row>
    <row r="15" spans="5:8" ht="15">
      <c r="E15" s="23" t="s">
        <v>144</v>
      </c>
      <c r="F15" s="23"/>
      <c r="G15" s="23"/>
      <c r="H15" s="7"/>
    </row>
    <row r="16" spans="5:8" ht="15">
      <c r="E16" s="7" t="s">
        <v>143</v>
      </c>
      <c r="F16" s="7"/>
      <c r="G16" s="7"/>
      <c r="H16" s="7"/>
    </row>
    <row r="17" spans="5:8" ht="15">
      <c r="E17" s="257" t="s">
        <v>145</v>
      </c>
      <c r="F17" s="257"/>
      <c r="G17" s="257"/>
      <c r="H17" s="257"/>
    </row>
  </sheetData>
  <sheetProtection/>
  <mergeCells count="3">
    <mergeCell ref="A4:K4"/>
    <mergeCell ref="A1:L2"/>
    <mergeCell ref="E17:H17"/>
  </mergeCells>
  <printOptions/>
  <pageMargins left="0.511811024" right="0.511811024" top="0.787401575" bottom="0.787401575" header="0.31496062" footer="0.31496062"/>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J8"/>
  <sheetViews>
    <sheetView zoomScalePageLayoutView="0" workbookViewId="0" topLeftCell="A5">
      <selection activeCell="J13" sqref="J13"/>
    </sheetView>
  </sheetViews>
  <sheetFormatPr defaultColWidth="9.140625" defaultRowHeight="15"/>
  <cols>
    <col min="2" max="2" width="29.57421875" style="0" customWidth="1"/>
  </cols>
  <sheetData>
    <row r="1" spans="1:10" ht="30.75" thickBot="1">
      <c r="A1" s="12" t="s">
        <v>0</v>
      </c>
      <c r="B1" s="13" t="s">
        <v>1</v>
      </c>
      <c r="C1" s="13" t="s">
        <v>2</v>
      </c>
      <c r="D1" s="13" t="s">
        <v>3</v>
      </c>
      <c r="E1" s="13" t="s">
        <v>4</v>
      </c>
      <c r="F1">
        <v>12</v>
      </c>
      <c r="G1">
        <v>13</v>
      </c>
      <c r="H1">
        <v>14</v>
      </c>
      <c r="J1" t="s">
        <v>140</v>
      </c>
    </row>
    <row r="2" spans="1:5" ht="15.75" thickBot="1">
      <c r="A2" s="268" t="s">
        <v>71</v>
      </c>
      <c r="B2" s="269"/>
      <c r="C2" s="269"/>
      <c r="D2" s="269"/>
      <c r="E2" s="270"/>
    </row>
    <row r="3" spans="1:10" ht="60.75" thickBot="1">
      <c r="A3" s="1">
        <v>76</v>
      </c>
      <c r="B3" s="5" t="s">
        <v>72</v>
      </c>
      <c r="C3" s="3" t="s">
        <v>5</v>
      </c>
      <c r="D3" s="3">
        <v>15</v>
      </c>
      <c r="E3" s="4"/>
      <c r="F3" s="14">
        <v>465</v>
      </c>
      <c r="G3" s="14">
        <v>425</v>
      </c>
      <c r="H3" s="14">
        <v>450</v>
      </c>
      <c r="J3" s="15">
        <f aca="true" t="shared" si="0" ref="J3:J8">AVERAGE(F3:H3)</f>
        <v>446.6666666666667</v>
      </c>
    </row>
    <row r="4" spans="1:10" ht="60.75" thickBot="1">
      <c r="A4" s="1">
        <v>77</v>
      </c>
      <c r="B4" s="5" t="s">
        <v>73</v>
      </c>
      <c r="C4" s="3" t="s">
        <v>5</v>
      </c>
      <c r="D4" s="3">
        <v>15</v>
      </c>
      <c r="E4" s="4"/>
      <c r="F4" s="14">
        <v>410</v>
      </c>
      <c r="G4" s="14">
        <v>380</v>
      </c>
      <c r="H4" s="14">
        <v>390</v>
      </c>
      <c r="J4" s="15">
        <f t="shared" si="0"/>
        <v>393.3333333333333</v>
      </c>
    </row>
    <row r="5" spans="1:10" ht="60.75" thickBot="1">
      <c r="A5" s="1">
        <v>78</v>
      </c>
      <c r="B5" s="5" t="s">
        <v>74</v>
      </c>
      <c r="C5" s="3" t="s">
        <v>5</v>
      </c>
      <c r="D5" s="3">
        <v>25</v>
      </c>
      <c r="E5" s="4"/>
      <c r="F5" s="14">
        <v>284</v>
      </c>
      <c r="G5" s="14">
        <v>320</v>
      </c>
      <c r="H5" s="14">
        <v>350</v>
      </c>
      <c r="J5" s="15">
        <f t="shared" si="0"/>
        <v>318</v>
      </c>
    </row>
    <row r="6" spans="1:10" ht="60.75" thickBot="1">
      <c r="A6" s="1">
        <v>79</v>
      </c>
      <c r="B6" s="5" t="s">
        <v>75</v>
      </c>
      <c r="C6" s="3" t="s">
        <v>5</v>
      </c>
      <c r="D6" s="3">
        <v>15</v>
      </c>
      <c r="E6" s="4"/>
      <c r="F6" s="14">
        <v>350</v>
      </c>
      <c r="G6" s="14">
        <v>350</v>
      </c>
      <c r="H6" s="14">
        <v>380</v>
      </c>
      <c r="J6" s="15">
        <f t="shared" si="0"/>
        <v>360</v>
      </c>
    </row>
    <row r="7" spans="1:10" ht="60.75" thickBot="1">
      <c r="A7" s="1">
        <v>80</v>
      </c>
      <c r="B7" s="5" t="s">
        <v>76</v>
      </c>
      <c r="C7" s="3" t="s">
        <v>5</v>
      </c>
      <c r="D7" s="3">
        <v>15</v>
      </c>
      <c r="E7" s="4"/>
      <c r="F7" s="14">
        <v>436</v>
      </c>
      <c r="G7" s="14">
        <v>398</v>
      </c>
      <c r="H7" s="14">
        <v>410</v>
      </c>
      <c r="J7" s="15">
        <f t="shared" si="0"/>
        <v>414.6666666666667</v>
      </c>
    </row>
    <row r="8" spans="1:10" ht="60.75" thickBot="1">
      <c r="A8" s="1">
        <v>81</v>
      </c>
      <c r="B8" s="5" t="s">
        <v>77</v>
      </c>
      <c r="C8" s="3" t="s">
        <v>5</v>
      </c>
      <c r="D8" s="3">
        <v>30</v>
      </c>
      <c r="E8" s="4"/>
      <c r="F8" s="14">
        <v>189</v>
      </c>
      <c r="G8" s="14">
        <v>250</v>
      </c>
      <c r="H8" s="14">
        <v>265</v>
      </c>
      <c r="J8" s="15">
        <f t="shared" si="0"/>
        <v>234.66666666666666</v>
      </c>
    </row>
  </sheetData>
  <sheetProtection/>
  <mergeCells count="1">
    <mergeCell ref="A2:E2"/>
  </mergeCell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O19"/>
  <sheetViews>
    <sheetView zoomScale="80" zoomScaleNormal="80" zoomScalePageLayoutView="0" workbookViewId="0" topLeftCell="D16">
      <selection activeCell="O22" sqref="O22"/>
    </sheetView>
  </sheetViews>
  <sheetFormatPr defaultColWidth="9.140625" defaultRowHeight="15"/>
  <cols>
    <col min="2" max="2" width="39.57421875" style="0" customWidth="1"/>
    <col min="6" max="10" width="10.140625" style="0" bestFit="1" customWidth="1"/>
    <col min="11" max="11" width="9.421875" style="0" bestFit="1" customWidth="1"/>
    <col min="12" max="13" width="10.140625" style="0" bestFit="1" customWidth="1"/>
    <col min="15" max="15" width="17.7109375" style="0" bestFit="1" customWidth="1"/>
  </cols>
  <sheetData>
    <row r="1" spans="1:15" ht="30.75" thickBot="1">
      <c r="A1" s="12" t="s">
        <v>0</v>
      </c>
      <c r="B1" s="13" t="s">
        <v>1</v>
      </c>
      <c r="C1" s="13" t="s">
        <v>2</v>
      </c>
      <c r="D1" s="13" t="s">
        <v>3</v>
      </c>
      <c r="E1" s="13" t="s">
        <v>4</v>
      </c>
      <c r="F1">
        <v>1</v>
      </c>
      <c r="G1">
        <v>3</v>
      </c>
      <c r="H1">
        <v>5</v>
      </c>
      <c r="I1">
        <v>6</v>
      </c>
      <c r="J1">
        <v>7</v>
      </c>
      <c r="K1">
        <v>9</v>
      </c>
      <c r="L1">
        <v>12</v>
      </c>
      <c r="M1">
        <v>13</v>
      </c>
      <c r="O1" t="s">
        <v>140</v>
      </c>
    </row>
    <row r="2" spans="1:5" ht="15.75" thickBot="1">
      <c r="A2" s="268" t="s">
        <v>78</v>
      </c>
      <c r="B2" s="269"/>
      <c r="C2" s="269"/>
      <c r="D2" s="269"/>
      <c r="E2" s="270"/>
    </row>
    <row r="3" spans="1:15" ht="60.75" thickBot="1">
      <c r="A3" s="1">
        <v>82</v>
      </c>
      <c r="B3" s="8" t="s">
        <v>79</v>
      </c>
      <c r="C3" s="3" t="s">
        <v>5</v>
      </c>
      <c r="D3" s="3">
        <v>4</v>
      </c>
      <c r="E3" s="4"/>
      <c r="F3" s="14">
        <v>318.78</v>
      </c>
      <c r="G3" s="14"/>
      <c r="H3" s="14"/>
      <c r="I3" s="14"/>
      <c r="J3" s="14">
        <v>415</v>
      </c>
      <c r="K3" s="14"/>
      <c r="L3" s="14">
        <v>650</v>
      </c>
      <c r="M3" s="14">
        <v>850</v>
      </c>
      <c r="O3" s="15">
        <f>AVERAGE(F3:M3)</f>
        <v>558.4449999999999</v>
      </c>
    </row>
    <row r="4" spans="1:15" ht="30.75" thickBot="1">
      <c r="A4" s="1">
        <v>83</v>
      </c>
      <c r="B4" s="6" t="s">
        <v>80</v>
      </c>
      <c r="C4" s="3" t="s">
        <v>5</v>
      </c>
      <c r="D4" s="3">
        <v>5</v>
      </c>
      <c r="E4" s="4"/>
      <c r="F4" s="14"/>
      <c r="G4" s="14"/>
      <c r="H4" s="14"/>
      <c r="I4" s="14"/>
      <c r="J4" s="14">
        <v>395</v>
      </c>
      <c r="K4" s="14"/>
      <c r="L4" s="14">
        <v>590</v>
      </c>
      <c r="M4" s="14">
        <v>462</v>
      </c>
      <c r="O4" s="15">
        <f aca="true" t="shared" si="0" ref="O4:O19">AVERAGE(F4:M4)</f>
        <v>482.3333333333333</v>
      </c>
    </row>
    <row r="5" spans="1:15" ht="50.25" customHeight="1" hidden="1" thickBot="1">
      <c r="A5" s="1">
        <v>84</v>
      </c>
      <c r="B5" s="5" t="s">
        <v>81</v>
      </c>
      <c r="C5" s="3" t="s">
        <v>5</v>
      </c>
      <c r="D5" s="3">
        <v>5</v>
      </c>
      <c r="E5" s="4"/>
      <c r="F5" s="14"/>
      <c r="G5" s="14"/>
      <c r="H5" s="14"/>
      <c r="I5" s="14"/>
      <c r="J5" s="14"/>
      <c r="K5" s="14"/>
      <c r="L5" s="14">
        <v>5800</v>
      </c>
      <c r="M5" s="14"/>
      <c r="O5" s="15">
        <f t="shared" si="0"/>
        <v>5800</v>
      </c>
    </row>
    <row r="6" spans="1:15" ht="30.75" thickBot="1">
      <c r="A6" s="1">
        <v>85</v>
      </c>
      <c r="B6" s="5" t="s">
        <v>82</v>
      </c>
      <c r="C6" s="3" t="s">
        <v>5</v>
      </c>
      <c r="D6" s="3">
        <v>5</v>
      </c>
      <c r="E6" s="4"/>
      <c r="F6" s="14">
        <v>431.24</v>
      </c>
      <c r="G6" s="14"/>
      <c r="H6" s="14"/>
      <c r="I6" s="14"/>
      <c r="J6" s="14"/>
      <c r="K6" s="14"/>
      <c r="L6" s="14">
        <v>515</v>
      </c>
      <c r="M6" s="14">
        <v>450</v>
      </c>
      <c r="O6" s="15">
        <f t="shared" si="0"/>
        <v>465.41333333333336</v>
      </c>
    </row>
    <row r="7" spans="1:15" ht="183" customHeight="1" thickBot="1">
      <c r="A7" s="1">
        <v>86</v>
      </c>
      <c r="B7" s="5" t="s">
        <v>83</v>
      </c>
      <c r="C7" s="3" t="s">
        <v>5</v>
      </c>
      <c r="D7" s="3">
        <v>5</v>
      </c>
      <c r="E7" s="4"/>
      <c r="F7" s="14">
        <v>7553.84</v>
      </c>
      <c r="G7" s="14"/>
      <c r="H7" s="14">
        <v>7000</v>
      </c>
      <c r="I7" s="14">
        <v>8000</v>
      </c>
      <c r="J7" s="14">
        <v>2550</v>
      </c>
      <c r="K7" s="14"/>
      <c r="L7" s="14"/>
      <c r="M7" s="14">
        <v>4800</v>
      </c>
      <c r="O7" s="15">
        <f t="shared" si="0"/>
        <v>5980.768</v>
      </c>
    </row>
    <row r="8" spans="1:15" ht="75.75" thickBot="1">
      <c r="A8" s="1">
        <v>87</v>
      </c>
      <c r="B8" s="2" t="s">
        <v>84</v>
      </c>
      <c r="C8" s="3" t="s">
        <v>5</v>
      </c>
      <c r="D8" s="3">
        <v>5</v>
      </c>
      <c r="E8" s="4"/>
      <c r="F8" s="14">
        <v>2758.8</v>
      </c>
      <c r="G8" s="14"/>
      <c r="H8" s="14">
        <v>9000</v>
      </c>
      <c r="I8" s="14">
        <v>9000</v>
      </c>
      <c r="J8" s="14">
        <v>4200</v>
      </c>
      <c r="K8" s="14"/>
      <c r="L8" s="14"/>
      <c r="M8" s="14">
        <v>7500</v>
      </c>
      <c r="O8" s="15">
        <f t="shared" si="0"/>
        <v>6491.76</v>
      </c>
    </row>
    <row r="9" spans="1:15" ht="135.75" thickBot="1">
      <c r="A9" s="1">
        <v>88</v>
      </c>
      <c r="B9" s="6" t="s">
        <v>85</v>
      </c>
      <c r="C9" s="3" t="s">
        <v>5</v>
      </c>
      <c r="D9" s="3">
        <v>7</v>
      </c>
      <c r="E9" s="4"/>
      <c r="F9" s="14"/>
      <c r="G9" s="14">
        <v>910</v>
      </c>
      <c r="H9" s="14"/>
      <c r="I9" s="14"/>
      <c r="J9" s="14">
        <v>510</v>
      </c>
      <c r="K9" s="14"/>
      <c r="L9" s="14">
        <v>890</v>
      </c>
      <c r="M9" s="14">
        <v>950</v>
      </c>
      <c r="O9" s="15">
        <f t="shared" si="0"/>
        <v>815</v>
      </c>
    </row>
    <row r="10" spans="1:15" ht="180.75" thickBot="1">
      <c r="A10" s="1">
        <v>89</v>
      </c>
      <c r="B10" s="2" t="s">
        <v>86</v>
      </c>
      <c r="C10" s="3" t="s">
        <v>5</v>
      </c>
      <c r="D10" s="3">
        <v>10</v>
      </c>
      <c r="E10" s="4"/>
      <c r="F10" s="14">
        <v>697.19</v>
      </c>
      <c r="G10" s="14">
        <v>1360</v>
      </c>
      <c r="H10" s="14"/>
      <c r="I10" s="14"/>
      <c r="J10" s="14">
        <v>930</v>
      </c>
      <c r="K10" s="14"/>
      <c r="L10" s="14">
        <v>1500</v>
      </c>
      <c r="M10" s="14">
        <v>1200</v>
      </c>
      <c r="O10" s="15">
        <f t="shared" si="0"/>
        <v>1137.438</v>
      </c>
    </row>
    <row r="11" spans="1:15" ht="150.75" thickBot="1">
      <c r="A11" s="1">
        <v>90</v>
      </c>
      <c r="B11" s="5" t="s">
        <v>87</v>
      </c>
      <c r="C11" s="3" t="s">
        <v>5</v>
      </c>
      <c r="D11" s="3">
        <v>5</v>
      </c>
      <c r="E11" s="4"/>
      <c r="F11" s="14">
        <v>539.97</v>
      </c>
      <c r="G11" s="14">
        <v>3720</v>
      </c>
      <c r="H11" s="14"/>
      <c r="I11" s="14"/>
      <c r="J11" s="14">
        <v>1450</v>
      </c>
      <c r="K11" s="14"/>
      <c r="L11" s="14">
        <v>1450</v>
      </c>
      <c r="M11" s="14">
        <v>654</v>
      </c>
      <c r="O11" s="15">
        <f t="shared" si="0"/>
        <v>1562.794</v>
      </c>
    </row>
    <row r="12" spans="1:15" ht="180.75" thickBot="1">
      <c r="A12" s="1">
        <v>91</v>
      </c>
      <c r="B12" s="5" t="s">
        <v>88</v>
      </c>
      <c r="C12" s="3" t="s">
        <v>5</v>
      </c>
      <c r="D12" s="3">
        <v>10</v>
      </c>
      <c r="E12" s="4"/>
      <c r="F12" s="14">
        <v>611.9</v>
      </c>
      <c r="G12" s="14"/>
      <c r="H12" s="14"/>
      <c r="I12" s="14"/>
      <c r="J12" s="14">
        <v>1890</v>
      </c>
      <c r="K12" s="14"/>
      <c r="L12" s="14">
        <v>886</v>
      </c>
      <c r="M12" s="14">
        <v>789</v>
      </c>
      <c r="O12" s="15">
        <f t="shared" si="0"/>
        <v>1044.225</v>
      </c>
    </row>
    <row r="13" spans="1:15" ht="165.75" hidden="1" thickBot="1">
      <c r="A13" s="1">
        <v>92</v>
      </c>
      <c r="B13" s="5" t="s">
        <v>89</v>
      </c>
      <c r="C13" s="3" t="s">
        <v>5</v>
      </c>
      <c r="D13" s="3">
        <v>2</v>
      </c>
      <c r="E13" s="4"/>
      <c r="F13" s="14">
        <v>238.73</v>
      </c>
      <c r="G13" s="14"/>
      <c r="H13" s="14"/>
      <c r="I13" s="14"/>
      <c r="J13" s="14"/>
      <c r="K13" s="14"/>
      <c r="L13" s="14">
        <v>2500</v>
      </c>
      <c r="M13" s="14"/>
      <c r="O13" s="15">
        <f t="shared" si="0"/>
        <v>1369.365</v>
      </c>
    </row>
    <row r="14" spans="1:15" ht="195.75" hidden="1" thickBot="1">
      <c r="A14" s="1">
        <v>93</v>
      </c>
      <c r="B14" s="5" t="s">
        <v>90</v>
      </c>
      <c r="C14" s="3" t="s">
        <v>5</v>
      </c>
      <c r="D14" s="3">
        <v>2</v>
      </c>
      <c r="E14" s="4"/>
      <c r="F14" s="14"/>
      <c r="G14" s="14"/>
      <c r="H14" s="14"/>
      <c r="I14" s="14"/>
      <c r="J14" s="14"/>
      <c r="K14" s="14"/>
      <c r="L14" s="14">
        <v>2150</v>
      </c>
      <c r="M14" s="14"/>
      <c r="O14" s="15">
        <f t="shared" si="0"/>
        <v>2150</v>
      </c>
    </row>
    <row r="15" spans="1:15" ht="135.75" thickBot="1">
      <c r="A15" s="1">
        <v>94</v>
      </c>
      <c r="B15" s="5" t="s">
        <v>91</v>
      </c>
      <c r="C15" s="3" t="s">
        <v>5</v>
      </c>
      <c r="D15" s="3">
        <v>30</v>
      </c>
      <c r="E15" s="4"/>
      <c r="F15" s="14">
        <v>135.67</v>
      </c>
      <c r="G15" s="14">
        <v>230</v>
      </c>
      <c r="H15" s="14"/>
      <c r="I15" s="14"/>
      <c r="J15" s="14">
        <v>325</v>
      </c>
      <c r="K15" s="14">
        <v>256</v>
      </c>
      <c r="L15" s="14">
        <v>220</v>
      </c>
      <c r="M15" s="14">
        <v>210</v>
      </c>
      <c r="O15" s="15">
        <f t="shared" si="0"/>
        <v>229.44500000000002</v>
      </c>
    </row>
    <row r="16" spans="1:15" ht="75.75" thickBot="1">
      <c r="A16" s="1">
        <v>95</v>
      </c>
      <c r="B16" s="5" t="s">
        <v>92</v>
      </c>
      <c r="C16" s="3" t="s">
        <v>5</v>
      </c>
      <c r="D16" s="3">
        <v>60</v>
      </c>
      <c r="E16" s="4"/>
      <c r="F16" s="14"/>
      <c r="G16" s="14">
        <v>450</v>
      </c>
      <c r="H16" s="14"/>
      <c r="I16" s="14"/>
      <c r="J16" s="14"/>
      <c r="K16" s="14"/>
      <c r="L16" s="14">
        <v>550</v>
      </c>
      <c r="M16" s="14">
        <v>680</v>
      </c>
      <c r="O16" s="15">
        <f t="shared" si="0"/>
        <v>560</v>
      </c>
    </row>
    <row r="17" spans="1:15" ht="75.75" thickBot="1">
      <c r="A17" s="1">
        <v>96</v>
      </c>
      <c r="B17" s="5" t="s">
        <v>93</v>
      </c>
      <c r="C17" s="3" t="s">
        <v>5</v>
      </c>
      <c r="D17" s="3">
        <v>60</v>
      </c>
      <c r="E17" s="4"/>
      <c r="F17" s="14"/>
      <c r="G17" s="14">
        <v>420</v>
      </c>
      <c r="H17" s="14"/>
      <c r="I17" s="14"/>
      <c r="J17" s="14"/>
      <c r="K17" s="14"/>
      <c r="L17" s="14">
        <v>450</v>
      </c>
      <c r="M17" s="14">
        <v>550</v>
      </c>
      <c r="O17" s="15">
        <f t="shared" si="0"/>
        <v>473.3333333333333</v>
      </c>
    </row>
    <row r="18" spans="1:15" ht="75.75" thickBot="1">
      <c r="A18" s="1">
        <v>97</v>
      </c>
      <c r="B18" s="5" t="s">
        <v>94</v>
      </c>
      <c r="C18" s="3" t="s">
        <v>5</v>
      </c>
      <c r="D18" s="3">
        <v>20</v>
      </c>
      <c r="E18" s="4"/>
      <c r="F18" s="14"/>
      <c r="G18" s="14">
        <v>790</v>
      </c>
      <c r="H18" s="14"/>
      <c r="I18" s="14"/>
      <c r="J18" s="14"/>
      <c r="K18" s="14"/>
      <c r="L18" s="14">
        <v>795</v>
      </c>
      <c r="M18" s="14">
        <v>790</v>
      </c>
      <c r="O18" s="15">
        <f t="shared" si="0"/>
        <v>791.6666666666666</v>
      </c>
    </row>
    <row r="19" spans="1:15" ht="127.5" customHeight="1">
      <c r="A19" s="10">
        <v>98</v>
      </c>
      <c r="B19" s="9" t="s">
        <v>95</v>
      </c>
      <c r="C19" s="10" t="s">
        <v>5</v>
      </c>
      <c r="D19" s="10">
        <v>10</v>
      </c>
      <c r="E19" s="11"/>
      <c r="F19" s="14"/>
      <c r="G19" s="14">
        <v>460</v>
      </c>
      <c r="H19" s="14"/>
      <c r="I19" s="14"/>
      <c r="J19" s="14"/>
      <c r="K19" s="14"/>
      <c r="L19" s="14">
        <v>500</v>
      </c>
      <c r="M19" s="14">
        <v>600</v>
      </c>
      <c r="O19" s="15">
        <f t="shared" si="0"/>
        <v>520</v>
      </c>
    </row>
  </sheetData>
  <sheetProtection/>
  <mergeCells count="1">
    <mergeCell ref="A2:E2"/>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0">
      <selection activeCell="K17" sqref="K17"/>
    </sheetView>
  </sheetViews>
  <sheetFormatPr defaultColWidth="9.140625" defaultRowHeight="15"/>
  <cols>
    <col min="2" max="2" width="42.7109375" style="0" customWidth="1"/>
    <col min="6" max="7" width="9.421875" style="0" bestFit="1" customWidth="1"/>
    <col min="8" max="8" width="10.57421875" style="0" bestFit="1" customWidth="1"/>
    <col min="9" max="9" width="11.140625" style="0" bestFit="1" customWidth="1"/>
    <col min="11" max="11" width="16.421875" style="0" bestFit="1" customWidth="1"/>
  </cols>
  <sheetData>
    <row r="1" spans="1:11" ht="30.75" thickBot="1">
      <c r="A1" s="12" t="s">
        <v>0</v>
      </c>
      <c r="B1" s="13" t="s">
        <v>1</v>
      </c>
      <c r="C1" s="13" t="s">
        <v>2</v>
      </c>
      <c r="D1" s="13" t="s">
        <v>3</v>
      </c>
      <c r="E1" s="13" t="s">
        <v>4</v>
      </c>
      <c r="F1">
        <v>3</v>
      </c>
      <c r="G1">
        <v>4</v>
      </c>
      <c r="H1">
        <v>12</v>
      </c>
      <c r="I1">
        <v>13</v>
      </c>
      <c r="K1" t="s">
        <v>140</v>
      </c>
    </row>
    <row r="2" spans="1:5" ht="15.75" thickBot="1">
      <c r="A2" s="268" t="s">
        <v>96</v>
      </c>
      <c r="B2" s="269"/>
      <c r="C2" s="269"/>
      <c r="D2" s="269"/>
      <c r="E2" s="270"/>
    </row>
    <row r="3" spans="1:11" ht="39.75" customHeight="1" thickBot="1">
      <c r="A3" s="1">
        <v>99</v>
      </c>
      <c r="B3" s="5" t="s">
        <v>97</v>
      </c>
      <c r="C3" s="3" t="s">
        <v>5</v>
      </c>
      <c r="D3" s="3">
        <v>120</v>
      </c>
      <c r="E3" s="4"/>
      <c r="F3" s="14">
        <v>780</v>
      </c>
      <c r="G3" s="14"/>
      <c r="H3" s="14">
        <v>1200</v>
      </c>
      <c r="I3" s="14">
        <v>1100</v>
      </c>
      <c r="K3" s="15">
        <f>AVERAGE(F3:J3)</f>
        <v>1026.6666666666667</v>
      </c>
    </row>
    <row r="4" spans="1:11" ht="36" customHeight="1" thickBot="1">
      <c r="A4" s="1">
        <v>100</v>
      </c>
      <c r="B4" s="5" t="s">
        <v>98</v>
      </c>
      <c r="C4" s="3" t="s">
        <v>5</v>
      </c>
      <c r="D4" s="3">
        <v>10</v>
      </c>
      <c r="E4" s="4"/>
      <c r="F4" s="14">
        <v>490</v>
      </c>
      <c r="G4" s="14"/>
      <c r="H4" s="14">
        <v>550</v>
      </c>
      <c r="I4" s="14">
        <v>620</v>
      </c>
      <c r="K4" s="15">
        <f aca="true" t="shared" si="0" ref="K4:K13">AVERAGE(F4:J4)</f>
        <v>553.3333333333334</v>
      </c>
    </row>
    <row r="5" spans="1:11" ht="174" customHeight="1" thickBot="1">
      <c r="A5" s="1">
        <v>101</v>
      </c>
      <c r="B5" s="5" t="s">
        <v>99</v>
      </c>
      <c r="C5" s="3" t="s">
        <v>5</v>
      </c>
      <c r="D5" s="3">
        <v>25</v>
      </c>
      <c r="E5" s="4"/>
      <c r="F5" s="14">
        <v>250</v>
      </c>
      <c r="G5" s="14">
        <v>178</v>
      </c>
      <c r="H5" s="14">
        <v>320</v>
      </c>
      <c r="I5" s="14">
        <v>250</v>
      </c>
      <c r="K5" s="15">
        <f t="shared" si="0"/>
        <v>249.5</v>
      </c>
    </row>
    <row r="6" spans="1:11" ht="153.75" customHeight="1" thickBot="1">
      <c r="A6" s="1">
        <v>102</v>
      </c>
      <c r="B6" s="5" t="s">
        <v>100</v>
      </c>
      <c r="C6" s="3" t="s">
        <v>5</v>
      </c>
      <c r="D6" s="3">
        <v>25</v>
      </c>
      <c r="E6" s="4"/>
      <c r="F6" s="14">
        <v>210</v>
      </c>
      <c r="G6" s="14">
        <v>130</v>
      </c>
      <c r="H6" s="14">
        <v>350</v>
      </c>
      <c r="I6" s="14">
        <v>245</v>
      </c>
      <c r="K6" s="15">
        <f t="shared" si="0"/>
        <v>233.75</v>
      </c>
    </row>
    <row r="7" spans="1:11" ht="157.5" customHeight="1" thickBot="1">
      <c r="A7" s="1">
        <v>103</v>
      </c>
      <c r="B7" s="5" t="s">
        <v>101</v>
      </c>
      <c r="C7" s="3" t="s">
        <v>5</v>
      </c>
      <c r="D7" s="3">
        <v>10</v>
      </c>
      <c r="E7" s="4"/>
      <c r="F7" s="14">
        <v>470</v>
      </c>
      <c r="G7" s="14">
        <v>320</v>
      </c>
      <c r="H7" s="14">
        <v>700</v>
      </c>
      <c r="I7" s="14"/>
      <c r="K7" s="15">
        <f t="shared" si="0"/>
        <v>496.6666666666667</v>
      </c>
    </row>
    <row r="8" spans="1:11" ht="75.75" thickBot="1">
      <c r="A8" s="1">
        <v>104</v>
      </c>
      <c r="B8" s="5" t="s">
        <v>102</v>
      </c>
      <c r="C8" s="3" t="s">
        <v>5</v>
      </c>
      <c r="D8" s="3">
        <v>40</v>
      </c>
      <c r="E8" s="4"/>
      <c r="F8" s="14"/>
      <c r="G8" s="14">
        <v>589</v>
      </c>
      <c r="H8" s="14">
        <v>1500</v>
      </c>
      <c r="I8" s="14">
        <v>2450</v>
      </c>
      <c r="K8" s="15">
        <f t="shared" si="0"/>
        <v>1513</v>
      </c>
    </row>
    <row r="9" spans="1:11" ht="83.25" customHeight="1" thickBot="1">
      <c r="A9" s="1">
        <v>105</v>
      </c>
      <c r="B9" s="6" t="s">
        <v>103</v>
      </c>
      <c r="C9" s="3" t="s">
        <v>5</v>
      </c>
      <c r="D9" s="3">
        <v>5</v>
      </c>
      <c r="E9" s="4"/>
      <c r="F9" s="14">
        <v>680</v>
      </c>
      <c r="G9" s="14">
        <v>689</v>
      </c>
      <c r="H9" s="14">
        <v>650</v>
      </c>
      <c r="I9" s="14">
        <v>1020</v>
      </c>
      <c r="K9" s="15">
        <f t="shared" si="0"/>
        <v>759.75</v>
      </c>
    </row>
    <row r="10" spans="1:11" ht="98.25" customHeight="1" thickBot="1">
      <c r="A10" s="1">
        <v>106</v>
      </c>
      <c r="B10" s="6" t="s">
        <v>104</v>
      </c>
      <c r="C10" s="3" t="s">
        <v>5</v>
      </c>
      <c r="D10" s="3">
        <v>5</v>
      </c>
      <c r="E10" s="4"/>
      <c r="F10" s="14">
        <v>370</v>
      </c>
      <c r="G10" s="14"/>
      <c r="H10" s="14">
        <v>850</v>
      </c>
      <c r="I10" s="14">
        <v>1025</v>
      </c>
      <c r="K10" s="15">
        <f t="shared" si="0"/>
        <v>748.3333333333334</v>
      </c>
    </row>
    <row r="11" spans="1:11" ht="75.75" thickBot="1">
      <c r="A11" s="1">
        <v>107</v>
      </c>
      <c r="B11" s="5" t="s">
        <v>105</v>
      </c>
      <c r="C11" s="3" t="s">
        <v>5</v>
      </c>
      <c r="D11" s="3">
        <v>20</v>
      </c>
      <c r="E11" s="4"/>
      <c r="F11" s="14">
        <v>280</v>
      </c>
      <c r="G11" s="14">
        <v>130</v>
      </c>
      <c r="H11" s="14">
        <v>420</v>
      </c>
      <c r="I11" s="14">
        <v>600</v>
      </c>
      <c r="K11" s="15">
        <f t="shared" si="0"/>
        <v>357.5</v>
      </c>
    </row>
    <row r="12" spans="1:11" ht="45.75" thickBot="1">
      <c r="A12" s="1">
        <v>108</v>
      </c>
      <c r="B12" s="5" t="s">
        <v>106</v>
      </c>
      <c r="C12" s="3" t="s">
        <v>107</v>
      </c>
      <c r="D12" s="3">
        <v>80</v>
      </c>
      <c r="E12" s="4"/>
      <c r="F12" s="14">
        <v>69</v>
      </c>
      <c r="G12" s="14">
        <v>80</v>
      </c>
      <c r="H12" s="14">
        <v>89</v>
      </c>
      <c r="I12" s="14">
        <v>105</v>
      </c>
      <c r="K12" s="15">
        <f t="shared" si="0"/>
        <v>85.75</v>
      </c>
    </row>
    <row r="13" spans="1:11" ht="261.75" customHeight="1" thickBot="1">
      <c r="A13" s="1">
        <v>109</v>
      </c>
      <c r="B13" s="6" t="s">
        <v>108</v>
      </c>
      <c r="C13" s="3" t="s">
        <v>5</v>
      </c>
      <c r="D13" s="3">
        <v>3</v>
      </c>
      <c r="E13" s="4"/>
      <c r="F13" s="14">
        <v>960</v>
      </c>
      <c r="G13" s="14"/>
      <c r="H13" s="14">
        <v>1200</v>
      </c>
      <c r="I13" s="14">
        <v>1500</v>
      </c>
      <c r="K13" s="15">
        <f t="shared" si="0"/>
        <v>1220</v>
      </c>
    </row>
  </sheetData>
  <sheetProtection/>
  <mergeCells count="1">
    <mergeCell ref="A2:E2"/>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2006-09-25T12:47:36Z</dcterms:created>
  <dcterms:modified xsi:type="dcterms:W3CDTF">2019-06-14T02:39:39Z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