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85" windowHeight="6990" activeTab="0"/>
  </bookViews>
  <sheets>
    <sheet name="Plan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<sst xmlns="http://schemas.openxmlformats.org/spreadsheetml/2006/main" count="238" uniqueCount="158">
  <si>
    <t>HORAS EXTRAS - Lucro Real e Presumido - CONTA VINCULADA</t>
  </si>
  <si>
    <r>
      <t xml:space="preserve">ITEM XX do Pregão nº xx/2020 - UFSM
MODELO DE PLANILHA DE CUSTOS E FORMAÇÃO DE PREÇOS </t>
    </r>
    <r>
      <rPr>
        <b/>
        <sz val="14"/>
        <color indexed="20"/>
        <rFont val="Arial"/>
        <family val="2"/>
      </rPr>
      <t xml:space="preserve"> </t>
    </r>
  </si>
  <si>
    <t>Nº do processo: 23081.XXXXXX/2020-XX</t>
  </si>
  <si>
    <t>Licitação nº: Pregão XX/2020</t>
  </si>
  <si>
    <t>Dia:</t>
  </si>
  <si>
    <t>DISCRIMINAÇÃO DOS SERVIÇOS (DADOS REFERENTES À CONTRATAÇÃO)</t>
  </si>
  <si>
    <t>A</t>
  </si>
  <si>
    <t>Data de apresentação da proposta (dia/mês/ano)</t>
  </si>
  <si>
    <t>B</t>
  </si>
  <si>
    <t>Município/UF</t>
  </si>
  <si>
    <t>Santa Maria/RS</t>
  </si>
  <si>
    <t>C</t>
  </si>
  <si>
    <t>Ano do Acordo, Convenção ou Dissídio coletivo</t>
  </si>
  <si>
    <t>D</t>
  </si>
  <si>
    <t>Número de meses de execução contratual</t>
  </si>
  <si>
    <t>IDENTIFICAÇÃO DO SERVIÇO</t>
  </si>
  <si>
    <t>Unidade de Medida</t>
  </si>
  <si>
    <t xml:space="preserve">Quantidade total a contratar (Em função da unidade de medida) </t>
  </si>
  <si>
    <t>HORA</t>
  </si>
  <si>
    <t>TOTAL DE POSTOS</t>
  </si>
  <si>
    <t>Nota 1: Esta tabela poderá ser adaptada às características do serviço contratado, inclusive no que concerne às rubricas e suas respectivas provisões e/ou estimativas, desde que haja justificativa.
Nota 2: As provisões constantes desta planilha poderão  ser desnecessárias quando se tratar de determinados serviços que prescindam da dedicação exclusiva dos trabalhadores da contratada para com a Administração.</t>
  </si>
  <si>
    <r>
      <rPr>
        <b/>
        <sz val="15"/>
        <rFont val="Arial"/>
        <family val="2"/>
      </rPr>
      <t xml:space="preserve">1. MÓDULOS 
</t>
    </r>
    <r>
      <rPr>
        <b/>
        <sz val="12"/>
        <color indexed="8"/>
        <rFont val="Arial"/>
        <family val="2"/>
      </rPr>
      <t xml:space="preserve">Mão de obra
</t>
    </r>
    <r>
      <rPr>
        <b/>
        <sz val="11"/>
        <color indexed="8"/>
        <rFont val="Arial"/>
        <family val="2"/>
      </rPr>
      <t>Mão de obra vinculada à execução contratual</t>
    </r>
  </si>
  <si>
    <t>Dados para composição dos custos referente à mão de obra</t>
  </si>
  <si>
    <t>Tipo de serviço (mesmo serviço com características distintas)</t>
  </si>
  <si>
    <t>Hora extra 50% Vigia</t>
  </si>
  <si>
    <t>Classificação Brasileira de Ocupações (CBO)</t>
  </si>
  <si>
    <t>Salário Normativo da Categoria Profissional</t>
  </si>
  <si>
    <t xml:space="preserve">Categoria Profissional (vinculada à execução contratual) </t>
  </si>
  <si>
    <t>Vigia</t>
  </si>
  <si>
    <t xml:space="preserve">Data-Base da Categoria (dia/mês/ano) </t>
  </si>
  <si>
    <t>Nota 1:  Deverá ser elaborado um quadro para cada tipo de serviço.
Nota 2: A planilha será calculada considerando o valor mensal do empregado</t>
  </si>
  <si>
    <t>Módulo 1: Composição da Remuneração (por Posto)</t>
  </si>
  <si>
    <t>Composição da Remuneração (por Posto)</t>
  </si>
  <si>
    <t>Percentual (%)</t>
  </si>
  <si>
    <t xml:space="preserve">Valor 
(R$) </t>
  </si>
  <si>
    <t>Valor da Hora Normal</t>
  </si>
  <si>
    <t>Valor da Hora Extra 50%</t>
  </si>
  <si>
    <r>
      <t xml:space="preserve">RSR (Repouso Semanal Remunerado) - </t>
    </r>
    <r>
      <rPr>
        <b/>
        <sz val="10"/>
        <color indexed="12"/>
        <rFont val="Arial"/>
        <family val="2"/>
      </rPr>
      <t>NÃO APLICÁVEL</t>
    </r>
  </si>
  <si>
    <t>E</t>
  </si>
  <si>
    <t>-</t>
  </si>
  <si>
    <t xml:space="preserve">Remuneração 1 = Total da Remuneração de verbas de natureza salarial nas quais incidem INSS + FGTS + Férias + 13º, etc.   </t>
  </si>
  <si>
    <t>G</t>
  </si>
  <si>
    <t>H</t>
  </si>
  <si>
    <t>Nota1:  O Módulo 1 refere-se ao valor mensal devido ao empregado pela prestação do serviço no período de 12 meses.</t>
  </si>
  <si>
    <t>Módulo 2 : Encargos e Benefícios Anuais, Mensais e Diários</t>
  </si>
  <si>
    <r>
      <t xml:space="preserve">Submódulo 2.1 – 13º (décimo terceiro) Salário </t>
    </r>
    <r>
      <rPr>
        <b/>
        <sz val="11"/>
        <color indexed="19"/>
        <rFont val="Arial"/>
        <family val="2"/>
      </rPr>
      <t xml:space="preserve"> </t>
    </r>
    <r>
      <rPr>
        <b/>
        <sz val="11"/>
        <color indexed="8"/>
        <rFont val="Arial"/>
        <family val="2"/>
      </rPr>
      <t>e Adicional de Férias</t>
    </r>
  </si>
  <si>
    <t>2.1</t>
  </si>
  <si>
    <r>
      <t xml:space="preserve">13º (décimo terceiro) Salário </t>
    </r>
    <r>
      <rPr>
        <b/>
        <sz val="11"/>
        <color indexed="8"/>
        <rFont val="Arial"/>
        <family val="2"/>
      </rPr>
      <t>e Adicional de Férias</t>
    </r>
  </si>
  <si>
    <t>Valor (R$)</t>
  </si>
  <si>
    <r>
      <t>13º (décimo terceiro) Salário</t>
    </r>
    <r>
      <rPr>
        <b/>
        <sz val="11"/>
        <color indexed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Obrigatória a cotação de 8,33% sobre o valor do Módulo 1 – Composição da Remuneração1, conforme Anexo XII da IN 5/17</t>
    </r>
  </si>
  <si>
    <r>
      <rPr>
        <b/>
        <sz val="10"/>
        <color indexed="8"/>
        <rFont val="Arial"/>
        <family val="2"/>
      </rPr>
      <t>Férias e Adicional de Férias</t>
    </r>
    <r>
      <rPr>
        <b/>
        <sz val="10"/>
        <color indexed="19"/>
        <rFont val="Arial"/>
        <family val="2"/>
      </rPr>
      <t xml:space="preserve"> </t>
    </r>
    <r>
      <rPr>
        <b/>
        <sz val="8"/>
        <color indexed="10"/>
        <rFont val="Arial"/>
        <family val="2"/>
      </rPr>
      <t>Obrigatória a cotação de 3,025% sobre o valor do Módulo 1 – Composição da Remuneração1.</t>
    </r>
  </si>
  <si>
    <t>Total</t>
  </si>
  <si>
    <r>
      <t>Nota 1:  Como a planilha de custos e formação de preços é calculada mensalmente, provisiona-se proporcionalmente 1/12 (um doze avos) dos valores referentes à gratificação natalina,</t>
    </r>
    <r>
      <rPr>
        <sz val="9"/>
        <color indexed="8"/>
        <rFont val="Arial"/>
        <family val="2"/>
      </rPr>
      <t>e adicional de férias.
Nota 2:  O adicional de férias contido no Submódulo 2.1 corresponde a 1/3 (um terço) da remuneração que por sua vez é dividido por 12 (doze) conforme Nota 1 acima.</t>
    </r>
  </si>
  <si>
    <t>2.2</t>
  </si>
  <si>
    <t>GPS, FGTS e outras contribuições</t>
  </si>
  <si>
    <t>Valor
 (R$)</t>
  </si>
  <si>
    <t xml:space="preserve">INSS                                                                                                </t>
  </si>
  <si>
    <t xml:space="preserve">Salário Educação                                                                                            </t>
  </si>
  <si>
    <r>
      <rPr>
        <b/>
        <sz val="11"/>
        <color indexed="8"/>
        <rFont val="Arial"/>
        <family val="2"/>
      </rPr>
      <t xml:space="preserve">RAT x FAP 
</t>
    </r>
    <r>
      <rPr>
        <b/>
        <sz val="8"/>
        <color indexed="10"/>
        <rFont val="Arial"/>
        <family val="2"/>
      </rPr>
      <t>Cálculo do valor: % do RAT x FAP (Fator Acidentário de Prevenção de cada empresa)</t>
    </r>
  </si>
  <si>
    <t>RAT =</t>
  </si>
  <si>
    <t xml:space="preserve"> FAP =</t>
  </si>
  <si>
    <t xml:space="preserve">SESC ou SESI                                                                                                 </t>
  </si>
  <si>
    <t xml:space="preserve">SENAC ou SENAI                                                                                           </t>
  </si>
  <si>
    <t>F</t>
  </si>
  <si>
    <t xml:space="preserve">SEBRAE                                                                                                              </t>
  </si>
  <si>
    <t xml:space="preserve">INCRA                                                                                                                  </t>
  </si>
  <si>
    <t xml:space="preserve">FGTS                                                                                                                 </t>
  </si>
  <si>
    <t>Nota 1: Os percentuais dos encargos previdenciários, do FGTS e demais contribuições são aqueles estabelecidos pela legislação vigente.
Nota 2: O SAT a depender do grau de risco do serviço irá variar entre 1%, para risco leve, de 2% para risco médio, e de 3% para risco grave.
Nota 3: Esses percentuais incidem sobre o Módulo 1, o Submódulo 2.1.</t>
  </si>
  <si>
    <t>Submódulo 2.3 – Benefícios Mensais e Diários</t>
  </si>
  <si>
    <t>2.3</t>
  </si>
  <si>
    <t>Benefícios Mensais e Diários</t>
  </si>
  <si>
    <r>
      <t xml:space="preserve">Transporte                                                          </t>
    </r>
    <r>
      <rPr>
        <b/>
        <sz val="10"/>
        <color indexed="10"/>
        <rFont val="Arial"/>
        <family val="2"/>
      </rPr>
      <t>Cálculo do valor: [(2xVTx21) – (6%xSB)]</t>
    </r>
  </si>
  <si>
    <r>
      <t xml:space="preserve">     </t>
    </r>
    <r>
      <rPr>
        <b/>
        <sz val="10"/>
        <color indexed="10"/>
        <rFont val="Arial"/>
        <family val="2"/>
      </rPr>
      <t>A.1)  Valor da passagem do transporte coletivo no município de prestação dos serviços</t>
    </r>
  </si>
  <si>
    <r>
      <rPr>
        <b/>
        <sz val="10"/>
        <rFont val="Arial"/>
        <family val="2"/>
      </rPr>
      <t xml:space="preserve">     </t>
    </r>
    <r>
      <rPr>
        <b/>
        <sz val="10"/>
        <color indexed="10"/>
        <rFont val="Arial"/>
        <family val="2"/>
      </rPr>
      <t>A.2) Quantidade de passagens por dia por empregado</t>
    </r>
  </si>
  <si>
    <t xml:space="preserve">     A.3) Quantidade de dias do mês de recebimento de passagens</t>
  </si>
  <si>
    <t xml:space="preserve">     A.4) Participação do empregado em percentual do salário-base </t>
  </si>
  <si>
    <r>
      <t xml:space="preserve">Auxílio-Refeição/Alimentação  </t>
    </r>
    <r>
      <rPr>
        <b/>
        <sz val="10"/>
        <color indexed="10"/>
        <rFont val="Arial"/>
        <family val="2"/>
      </rPr>
      <t>Cálculo do valor = [(21xVA)x(1-0,20)]</t>
    </r>
  </si>
  <si>
    <r>
      <t xml:space="preserve">     </t>
    </r>
    <r>
      <rPr>
        <b/>
        <sz val="10"/>
        <color indexed="10"/>
        <rFont val="Arial"/>
        <family val="2"/>
      </rPr>
      <t>B.1) Valor do Auxílio-Alimentação  (cláusula 14 da CCT 2019/2020)</t>
    </r>
  </si>
  <si>
    <r>
      <rPr>
        <b/>
        <sz val="10"/>
        <rFont val="Arial"/>
        <family val="2"/>
      </rPr>
      <t xml:space="preserve">     </t>
    </r>
    <r>
      <rPr>
        <b/>
        <sz val="10"/>
        <color indexed="10"/>
        <rFont val="Arial"/>
        <family val="2"/>
      </rPr>
      <t>B.2) Quantidade de dias do mês de recebimento de auxílio-alimentação</t>
    </r>
  </si>
  <si>
    <t xml:space="preserve">     B.3) Participação do empregado em percentual sobre o auxílio-alimentação</t>
  </si>
  <si>
    <t>Assistência Médica e Familiar</t>
  </si>
  <si>
    <r>
      <t xml:space="preserve">Seguro de Vida </t>
    </r>
    <r>
      <rPr>
        <b/>
        <sz val="10"/>
        <color indexed="10"/>
        <rFont val="Arial"/>
        <family val="2"/>
      </rPr>
      <t>(cláusula 39 da CCT 2018/2020)</t>
    </r>
    <r>
      <rPr>
        <b/>
        <sz val="9"/>
        <color indexed="10"/>
        <rFont val="Arial"/>
        <family val="2"/>
      </rPr>
      <t xml:space="preserve"> Cálculo do valor: 26 x Rem x 0,023% </t>
    </r>
    <r>
      <rPr>
        <b/>
        <sz val="9"/>
        <color indexed="12"/>
        <rFont val="Arial"/>
        <family val="2"/>
      </rPr>
      <t>NÃO APLICÁVEL</t>
    </r>
  </si>
  <si>
    <r>
      <rPr>
        <b/>
        <sz val="10"/>
        <rFont val="Arial"/>
        <family val="2"/>
      </rPr>
      <t xml:space="preserve">Auxílio-Funeral   </t>
    </r>
    <r>
      <rPr>
        <b/>
        <sz val="10"/>
        <color indexed="10"/>
        <rFont val="Arial"/>
        <family val="2"/>
      </rPr>
      <t xml:space="preserve">(cláusula 38 da CCT 2018/2020) </t>
    </r>
    <r>
      <rPr>
        <b/>
        <sz val="9"/>
        <color indexed="10"/>
        <rFont val="Arial"/>
        <family val="2"/>
      </rPr>
      <t>Cálculo do valor: (SB x 0,52066%)/12</t>
    </r>
  </si>
  <si>
    <t>Outros (especificar)</t>
  </si>
  <si>
    <t>Nota 1: o valor informado deverá ser o custo real do insumo (descontado o valor eventualmente pago pelo empregado).
Nota 2: Observar a previsão dos benefícios contidos em Acordos, Convenções e Dissídios Coletivos de Trabalho e atentar-se ao disposto no artigo 6º desta Instrução Normativa.</t>
  </si>
  <si>
    <t>Quadro-Resumo do Módulo 2 – Encargos e Benefícios Anuais, Mensais e Diários</t>
  </si>
  <si>
    <t>Encargos e Benefícios Anuais, Mensais e Diários</t>
  </si>
  <si>
    <r>
      <t xml:space="preserve">13º (décimo terceiro) Salário </t>
    </r>
    <r>
      <rPr>
        <b/>
        <sz val="10"/>
        <color indexed="8"/>
        <rFont val="Arial"/>
        <family val="2"/>
      </rPr>
      <t>e Adicional de Férias</t>
    </r>
  </si>
  <si>
    <t>Módulo 3 - Provisão para Rescisão</t>
  </si>
  <si>
    <t>Provisão para Rescisão</t>
  </si>
  <si>
    <t>Incidência do FGTS sobre o Aviso Prévio Indenizado</t>
  </si>
  <si>
    <r>
      <t xml:space="preserve">Multa do FGTS sobre o Aviso Prévio Indenizado </t>
    </r>
    <r>
      <rPr>
        <b/>
        <sz val="8"/>
        <color indexed="10"/>
        <rFont val="Arial"/>
        <family val="2"/>
      </rPr>
      <t>(% sobre o valor do Módulo 1 – Composição da Remuneração1, conforme Anexo XII da IN Seges nº 5/2017, observando o somatório máximo de 4% com a multa do Aviso Prévio Trabalhado)</t>
    </r>
  </si>
  <si>
    <r>
      <t xml:space="preserve">Aviso Prévio Trabalhado       </t>
    </r>
    <r>
      <rPr>
        <b/>
        <sz val="10"/>
        <color indexed="10"/>
        <rFont val="Arial"/>
        <family val="2"/>
      </rPr>
      <t>(</t>
    </r>
    <r>
      <rPr>
        <b/>
        <sz val="9"/>
        <color indexed="10"/>
        <rFont val="Arial"/>
        <family val="2"/>
      </rPr>
      <t>negociar extinção/redução na 1ª prorrogação)  Cálculo do valor= [(Rem1/30)x7]/</t>
    </r>
    <r>
      <rPr>
        <b/>
        <sz val="11"/>
        <color indexed="12"/>
        <rFont val="Arial"/>
        <family val="2"/>
      </rPr>
      <t>12</t>
    </r>
    <r>
      <rPr>
        <b/>
        <sz val="9"/>
        <color indexed="10"/>
        <rFont val="Arial"/>
        <family val="2"/>
      </rPr>
      <t xml:space="preserve"> meses do contratox100% dos empregados - ao final do contrato  </t>
    </r>
  </si>
  <si>
    <t>Incidência de GPS, FGTS e outras contribuições sobre o Aviso Prévio Trabalhado</t>
  </si>
  <si>
    <r>
      <t xml:space="preserve">Multa do FGTS e contribuição social sobre o Aviso PrévioTrabalhado </t>
    </r>
    <r>
      <rPr>
        <b/>
        <sz val="8"/>
        <color indexed="10"/>
        <rFont val="Arial"/>
        <family val="2"/>
      </rPr>
      <t>(% sobre o valor do Módulo 1 – Composição da Remuneração1, conforme Anexo XII da IN Seges nº 5/2017, observando o somatório máximo de 4% com a multa do Aviso Prévio Indenizado)</t>
    </r>
  </si>
  <si>
    <t>Módulo 4 - Custo de Reposição do Profissional Ausente</t>
  </si>
  <si>
    <t xml:space="preserve">Nota 1: Os itens que contemplam o módulo 4 se referem ao custo dos dias trabalhados pelo repositor/substituto quando o empregado alocado na prestação do serviço estiver ausente, conforme as previsões estabelecidas na legislação. </t>
  </si>
  <si>
    <r>
      <rPr>
        <b/>
        <sz val="11"/>
        <rFont val="Arial"/>
        <family val="2"/>
      </rPr>
      <t xml:space="preserve">Base de cálculo para o Custo de Reposição do Profissional Ausente (substituto): BCCPA = Remuneração + férias + 1/3 férias + 13°.  </t>
    </r>
    <r>
      <rPr>
        <b/>
        <sz val="11"/>
        <color indexed="10"/>
        <rFont val="Arial"/>
        <family val="2"/>
      </rPr>
      <t xml:space="preserve">Cálculo do Valor = </t>
    </r>
    <r>
      <rPr>
        <b/>
        <sz val="11"/>
        <color indexed="12"/>
        <rFont val="Arial"/>
        <family val="2"/>
      </rPr>
      <t xml:space="preserve"> Remuneração 1 + Submódulo 2.1 + Linha A do Submódulo 4.1 
</t>
    </r>
    <r>
      <rPr>
        <b/>
        <sz val="11"/>
        <color indexed="10"/>
        <rFont val="Arial"/>
        <family val="2"/>
      </rPr>
      <t>Exceto o Afastamento Maternidade, pois que a Rem e o 13º são compensados pelo INSS</t>
    </r>
  </si>
  <si>
    <t>Submódulo 4.1 – Substituto nas Ausências Legais</t>
  </si>
  <si>
    <t>4.1</t>
  </si>
  <si>
    <r>
      <t xml:space="preserve">Substituto nas Ausências Legais </t>
    </r>
    <r>
      <rPr>
        <b/>
        <sz val="11"/>
        <color indexed="10"/>
        <rFont val="Arial"/>
        <family val="2"/>
      </rPr>
      <t>(ACHO QUE NÃO TEM NAS HORAS EXTRAS)</t>
    </r>
  </si>
  <si>
    <r>
      <t>Substituto na cobertura de Férias</t>
    </r>
    <r>
      <rPr>
        <b/>
        <sz val="10"/>
        <color indexed="19"/>
        <rFont val="Arial"/>
        <family val="2"/>
      </rPr>
      <t xml:space="preserve">  </t>
    </r>
    <r>
      <rPr>
        <b/>
        <sz val="10"/>
        <color indexed="10"/>
        <rFont val="Arial"/>
        <family val="2"/>
      </rPr>
      <t xml:space="preserve">Cálculo do Valor = </t>
    </r>
    <r>
      <rPr>
        <b/>
        <sz val="10"/>
        <color indexed="12"/>
        <rFont val="Arial"/>
        <family val="2"/>
      </rPr>
      <t>9,075% sobre a Remuneração 1 para fins de conta vinculada</t>
    </r>
  </si>
  <si>
    <r>
      <t xml:space="preserve">Substituto na cobertura de Ausências Legais 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/30)x1dia]/12</t>
    </r>
  </si>
  <si>
    <r>
      <t xml:space="preserve">Substituto na cobertura de Licença-Paternidade
</t>
    </r>
    <r>
      <rPr>
        <b/>
        <sz val="10"/>
        <color indexed="10"/>
        <rFont val="Arial"/>
        <family val="2"/>
      </rPr>
      <t>Cálculo do valor = 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/30)x5dias]/12}x1,5%</t>
    </r>
  </si>
  <si>
    <r>
      <t xml:space="preserve">Substituto na cobertura de Ausência por acidente de trabalho
</t>
    </r>
    <r>
      <rPr>
        <b/>
        <sz val="10"/>
        <color indexed="10"/>
        <rFont val="Arial"/>
        <family val="2"/>
      </rPr>
      <t>Cálculo do valor  = {[(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/30)x15dias]/12}x0,78%</t>
    </r>
  </si>
  <si>
    <r>
      <t xml:space="preserve">Substituto na cobertura de Afastamento Maternidade 
</t>
    </r>
    <r>
      <rPr>
        <b/>
        <sz val="8.5"/>
        <color indexed="10"/>
        <rFont val="Arial"/>
        <family val="2"/>
      </rPr>
      <t>Cálculo do valor = {[(Rem1 + Rem1 / 3)/12 x (4/12)} x 2%</t>
    </r>
  </si>
  <si>
    <r>
      <t>Substituto na cobertura de Ausência por doença</t>
    </r>
    <r>
      <rPr>
        <b/>
        <sz val="10"/>
        <color indexed="12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 xml:space="preserve">)/30)x3dias]/12 </t>
    </r>
  </si>
  <si>
    <t>Subtotal</t>
  </si>
  <si>
    <t>Incidência dos encargos do Submódulo 2.2 sobre o Subtotal do Submódulo 4.1</t>
  </si>
  <si>
    <t>Submódulo 4.2 – Substituto na Intrajornada</t>
  </si>
  <si>
    <t xml:space="preserve">4.2 </t>
  </si>
  <si>
    <t>Substituto na Intrajornada</t>
  </si>
  <si>
    <t>Substituto na cobertura de Intervalo para repouso ou alimentação</t>
  </si>
  <si>
    <t>Quadro-Resumo do Módulo 4 – Custo de Reposição do Profissional Ausente</t>
  </si>
  <si>
    <t>Custo de Reposição do Profissional Ausente</t>
  </si>
  <si>
    <t>Substituto nas Ausências Legais</t>
  </si>
  <si>
    <t>4.2</t>
  </si>
  <si>
    <t>Módulo 5 – Insumos Diversos</t>
  </si>
  <si>
    <t>Insumos Diversos</t>
  </si>
  <si>
    <t>Uniformes/ Materiais / Equipamentos</t>
  </si>
  <si>
    <t xml:space="preserve">Total </t>
  </si>
  <si>
    <t>Nota: Valores mensais por empregado</t>
  </si>
  <si>
    <t>Módulo 6 - Custos Indiretos, Lucro e Tributos</t>
  </si>
  <si>
    <t xml:space="preserve">Custos Indiretos, Lucro e Tributos </t>
  </si>
  <si>
    <t>BASE DE CÁLCULO DOS CUSTOS INDIRETOS  =  (Total do Módulo 1 – Composição da  Remuneração2 + Total do Módulo 2 - Encargos e Benefícios Anuais, Mensais e Diários + Total do Módulo 3 – Provisão da Rescisão + Total do Módulo 4 - Custo de Reposição do Profissional Ausente + Total do Módulo 5 - Insumos Diversos)</t>
  </si>
  <si>
    <t>Custos Indiretos</t>
  </si>
  <si>
    <t>BASE DE CÁLCULO DO LUCRO = (Total do Módulo 1 – Composição da  Remuneração2 + Total do Módulo 2 - Encargos e Benefícios Anuais, Mensais e Diários + Total do Módulo 3 – Provisão da Rescisão + Total do Módulo 4 - Custo de Reposição do Profissional Ausente + Total do Módulo 5 - Insumos Diversos + Custos Indiretos)</t>
  </si>
  <si>
    <t>Lucro</t>
  </si>
  <si>
    <t>BASE DE CÁLCULO DOS TRIBUTOS = (Total do Módulo 1 – Composição da  Remuneração2 + Total do Módulo 2 - Encargos e Benefícios Anuais, Mensais e Diários + Total do Módulo 3 – Provisão da Rescisão + Total do Módulo 4 - Custo de Reposição do Profissional Ausente + Total do Módulo 5 - Insumos Diversos + Custos Indiretos + Lucro)</t>
  </si>
  <si>
    <t>Tributos</t>
  </si>
  <si>
    <t>C.1    Tributos federais (especificar)</t>
  </si>
  <si>
    <r>
      <rPr>
        <sz val="11"/>
        <color theme="1"/>
        <rFont val="Calibri"/>
        <family val="2"/>
      </rPr>
      <t xml:space="preserve">  </t>
    </r>
    <r>
      <rPr>
        <b/>
        <sz val="10"/>
        <rFont val="Arial"/>
        <family val="2"/>
      </rPr>
      <t xml:space="preserve">a) Cofins </t>
    </r>
    <r>
      <rPr>
        <sz val="8.5"/>
        <color indexed="10"/>
        <rFont val="Arial"/>
        <family val="2"/>
      </rPr>
      <t>(depende do regime de tributação - utilizada a hipótese de Lucro Real ou Presumido)</t>
    </r>
  </si>
  <si>
    <r>
      <rPr>
        <sz val="11"/>
        <color theme="1"/>
        <rFont val="Calibri"/>
        <family val="2"/>
      </rPr>
      <t xml:space="preserve">  </t>
    </r>
    <r>
      <rPr>
        <b/>
        <sz val="10"/>
        <rFont val="Arial"/>
        <family val="2"/>
      </rPr>
      <t xml:space="preserve">b) PIS       </t>
    </r>
    <r>
      <rPr>
        <sz val="9"/>
        <color indexed="10"/>
        <rFont val="Arial"/>
        <family val="2"/>
      </rPr>
      <t>(depende do regime de tributação - utilizada a hipótese de Lucro Real ou Presumido)</t>
    </r>
  </si>
  <si>
    <t>C.2   Tributos estaduais (especificar)</t>
  </si>
  <si>
    <t>C.3   Tributos municipais (especificar):</t>
  </si>
  <si>
    <r>
      <t xml:space="preserve">  a) ISS</t>
    </r>
    <r>
      <rPr>
        <b/>
        <sz val="10"/>
        <rFont val="Arial"/>
        <family val="2"/>
      </rPr>
      <t xml:space="preserve">  </t>
    </r>
  </si>
  <si>
    <t>TOTAL</t>
  </si>
  <si>
    <t xml:space="preserve">Percentual Total e Valor Total de Tributos  </t>
  </si>
  <si>
    <t>Cálculo dos Tributos</t>
  </si>
  <si>
    <t xml:space="preserve">                                         Base de Cálculo para os Tributos</t>
  </si>
  <si>
    <t xml:space="preserve"> = ( --------------------------------------------------------- ) x Alíquota do Tributo</t>
  </si>
  <si>
    <t xml:space="preserve">                                  1 - (Total de Tributos em % dividido por 100)</t>
  </si>
  <si>
    <t>Nota 1: Custos Indiretos, Lucro e Tributos por empregado.
Nota 2: O valor referente a tributos é obtido aplicando-se o percentual sobre o valor do faturamento.</t>
  </si>
  <si>
    <t xml:space="preserve">2. QUADRO-RESUMO DO CUSTO POR POSTO DE TRABALHO
</t>
  </si>
  <si>
    <t>Mão de obra vinculada à execução contratual (valor por Posto de Trabalho)</t>
  </si>
  <si>
    <t>Módulo 1 - Composição da Remuneração2</t>
  </si>
  <si>
    <t>Módulo 2 – Encargos e Benefícios Anuais, Mensais e Diários</t>
  </si>
  <si>
    <t>Módulo 3 – Provisão para Rescisão</t>
  </si>
  <si>
    <t>Módulo 4 – Custo de Reposição do Profissional Ausente</t>
  </si>
  <si>
    <t xml:space="preserve">Módulo 5 - Insumo Diversos </t>
  </si>
  <si>
    <t>Subtotal (A + B + C + D + E)</t>
  </si>
  <si>
    <t>Valor Total da Hora Extra 50% - VIGIA</t>
  </si>
  <si>
    <t xml:space="preserve">HORAS EXTRAS   VIGIA                                                             </t>
  </si>
  <si>
    <t>Valor UNITÁRIO da Hora Extra 50% - VIGIA</t>
  </si>
  <si>
    <t>40</t>
  </si>
  <si>
    <t xml:space="preserve">Submódulo 2.2 - Encargos Previdenciários (GPS), Fundo de Garantia por Tempo de Serviço (FGTS) e outras contribuições  </t>
  </si>
  <si>
    <t xml:space="preserve">Aviso Prévio Indenizado     - (negociar extinção/redução na 1ª prorrogação)  </t>
  </si>
  <si>
    <t>QUANTIDADE DE HORAS PREVISTAS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</si>
</sst>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0.000%"/>
    <numFmt numFmtId="166" formatCode="0.0000"/>
    <numFmt numFmtId="167" formatCode="0.0000%"/>
    <numFmt numFmtId="168" formatCode="&quot;R$&quot;\ #,##0.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sz val="14"/>
      <color indexed="2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9.5"/>
      <color indexed="12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19"/>
      <name val="Arial"/>
      <family val="2"/>
    </font>
    <font>
      <b/>
      <sz val="8"/>
      <color indexed="10"/>
      <name val="Arial"/>
      <family val="2"/>
    </font>
    <font>
      <b/>
      <sz val="10"/>
      <color indexed="1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9"/>
      <color indexed="19"/>
      <name val="Arial"/>
      <family val="2"/>
    </font>
    <font>
      <b/>
      <sz val="8.5"/>
      <color indexed="10"/>
      <name val="Arial"/>
      <family val="2"/>
    </font>
    <font>
      <sz val="8.5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 style="thin">
        <color indexed="8"/>
      </top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18" fillId="0" borderId="0" applyBorder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5" fillId="0" borderId="10" xfId="0" applyNumberFormat="1" applyFont="1" applyFill="1" applyBorder="1" applyAlignment="1">
      <alignment horizontal="right" vertical="center"/>
    </xf>
    <xf numFmtId="10" fontId="5" fillId="0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right" vertical="center"/>
    </xf>
    <xf numFmtId="4" fontId="7" fillId="33" borderId="10" xfId="0" applyNumberFormat="1" applyFont="1" applyFill="1" applyBorder="1" applyAlignment="1">
      <alignment horizontal="right" vertical="center"/>
    </xf>
    <xf numFmtId="4" fontId="62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0" fontId="10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right" vertical="center" wrapText="1"/>
    </xf>
    <xf numFmtId="165" fontId="10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10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 wrapText="1"/>
    </xf>
    <xf numFmtId="166" fontId="5" fillId="35" borderId="10" xfId="0" applyNumberFormat="1" applyFont="1" applyFill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center" vertical="center"/>
    </xf>
    <xf numFmtId="167" fontId="5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10" fontId="6" fillId="0" borderId="12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34" borderId="10" xfId="0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4" fontId="11" fillId="33" borderId="10" xfId="0" applyNumberFormat="1" applyFont="1" applyFill="1" applyBorder="1" applyAlignment="1">
      <alignment horizontal="right" vertical="center" wrapText="1"/>
    </xf>
    <xf numFmtId="10" fontId="12" fillId="0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/>
    </xf>
    <xf numFmtId="0" fontId="63" fillId="33" borderId="10" xfId="0" applyFont="1" applyFill="1" applyBorder="1" applyAlignment="1">
      <alignment horizontal="center"/>
    </xf>
    <xf numFmtId="0" fontId="64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167" fontId="5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right" vertical="center"/>
    </xf>
    <xf numFmtId="4" fontId="5" fillId="35" borderId="10" xfId="0" applyNumberFormat="1" applyFont="1" applyFill="1" applyBorder="1" applyAlignment="1">
      <alignment horizontal="right" vertical="center"/>
    </xf>
    <xf numFmtId="4" fontId="5" fillId="33" borderId="10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/>
    </xf>
    <xf numFmtId="10" fontId="5" fillId="35" borderId="10" xfId="0" applyNumberFormat="1" applyFont="1" applyFill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/>
    </xf>
    <xf numFmtId="10" fontId="5" fillId="0" borderId="10" xfId="0" applyNumberFormat="1" applyFont="1" applyBorder="1" applyAlignment="1">
      <alignment horizontal="center" wrapText="1"/>
    </xf>
    <xf numFmtId="10" fontId="6" fillId="0" borderId="15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" fontId="62" fillId="0" borderId="16" xfId="0" applyNumberFormat="1" applyFont="1" applyBorder="1" applyAlignment="1">
      <alignment horizontal="righ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37" borderId="0" xfId="0" applyFont="1" applyFill="1" applyAlignment="1">
      <alignment horizontal="center"/>
    </xf>
    <xf numFmtId="4" fontId="16" fillId="38" borderId="17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/>
    </xf>
    <xf numFmtId="0" fontId="7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left" vertical="center"/>
    </xf>
    <xf numFmtId="0" fontId="22" fillId="0" borderId="21" xfId="0" applyFont="1" applyFill="1" applyBorder="1" applyAlignment="1">
      <alignment horizontal="left" vertical="center"/>
    </xf>
    <xf numFmtId="0" fontId="22" fillId="0" borderId="22" xfId="0" applyFont="1" applyFill="1" applyBorder="1" applyAlignment="1">
      <alignment horizontal="left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left" vertical="center"/>
    </xf>
    <xf numFmtId="0" fontId="22" fillId="0" borderId="26" xfId="0" applyFont="1" applyFill="1" applyBorder="1" applyAlignment="1">
      <alignment horizontal="left" vertical="center"/>
    </xf>
    <xf numFmtId="0" fontId="22" fillId="0" borderId="27" xfId="0" applyFont="1" applyFill="1" applyBorder="1" applyAlignment="1">
      <alignment horizontal="left" vertical="center"/>
    </xf>
    <xf numFmtId="0" fontId="28" fillId="0" borderId="28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justify" vertical="center" wrapText="1"/>
    </xf>
    <xf numFmtId="0" fontId="1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righ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7" fillId="38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justify" vertical="center" wrapText="1"/>
    </xf>
    <xf numFmtId="0" fontId="11" fillId="0" borderId="13" xfId="0" applyFont="1" applyFill="1" applyBorder="1" applyAlignment="1">
      <alignment horizontal="justify" vertical="center" wrapText="1"/>
    </xf>
    <xf numFmtId="0" fontId="0" fillId="0" borderId="14" xfId="0" applyBorder="1" applyAlignment="1">
      <alignment vertical="center"/>
    </xf>
    <xf numFmtId="0" fontId="15" fillId="0" borderId="10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4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5" fillId="0" borderId="12" xfId="0" applyFont="1" applyFill="1" applyBorder="1" applyAlignment="1">
      <alignment horizontal="justify" vertical="center" wrapText="1"/>
    </xf>
    <xf numFmtId="0" fontId="15" fillId="0" borderId="13" xfId="0" applyFont="1" applyFill="1" applyBorder="1" applyAlignment="1">
      <alignment horizontal="justify" vertical="center" wrapText="1"/>
    </xf>
    <xf numFmtId="0" fontId="15" fillId="0" borderId="14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justify" vertical="center" wrapText="1"/>
    </xf>
    <xf numFmtId="10" fontId="6" fillId="0" borderId="10" xfId="0" applyNumberFormat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justify" vertical="center" wrapText="1"/>
    </xf>
    <xf numFmtId="0" fontId="7" fillId="33" borderId="12" xfId="0" applyFont="1" applyFill="1" applyBorder="1" applyAlignment="1">
      <alignment horizontal="justify" vertical="center" wrapText="1"/>
    </xf>
    <xf numFmtId="0" fontId="7" fillId="33" borderId="13" xfId="0" applyFont="1" applyFill="1" applyBorder="1" applyAlignment="1">
      <alignment horizontal="justify" vertical="center" wrapText="1"/>
    </xf>
    <xf numFmtId="0" fontId="7" fillId="33" borderId="14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vertical="center" wrapText="1"/>
    </xf>
    <xf numFmtId="14" fontId="14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164" fontId="12" fillId="34" borderId="10" xfId="0" applyNumberFormat="1" applyFont="1" applyFill="1" applyBorder="1" applyAlignment="1" applyProtection="1">
      <alignment horizontal="right" vertical="center"/>
      <protection locked="0"/>
    </xf>
    <xf numFmtId="14" fontId="13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62" fillId="33" borderId="12" xfId="0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justify" vertical="center" wrapText="1"/>
    </xf>
    <xf numFmtId="0" fontId="3" fillId="0" borderId="17" xfId="0" applyFont="1" applyBorder="1" applyAlignment="1">
      <alignment/>
    </xf>
    <xf numFmtId="49" fontId="5" fillId="33" borderId="17" xfId="0" applyNumberFormat="1" applyFont="1" applyFill="1" applyBorder="1" applyAlignment="1">
      <alignment vertical="center" wrapText="1"/>
    </xf>
    <xf numFmtId="168" fontId="7" fillId="39" borderId="17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 horizontal="right" vertical="center" wrapText="1"/>
    </xf>
    <xf numFmtId="49" fontId="5" fillId="33" borderId="19" xfId="0" applyNumberFormat="1" applyFont="1" applyFill="1" applyBorder="1" applyAlignment="1">
      <alignment horizontal="right" vertical="center" wrapText="1"/>
    </xf>
    <xf numFmtId="49" fontId="5" fillId="33" borderId="35" xfId="0" applyNumberFormat="1" applyFont="1" applyFill="1" applyBorder="1" applyAlignment="1">
      <alignment horizontal="right" vertical="center" wrapText="1"/>
    </xf>
    <xf numFmtId="49" fontId="5" fillId="33" borderId="36" xfId="0" applyNumberFormat="1" applyFont="1" applyFill="1" applyBorder="1" applyAlignment="1">
      <alignment horizontal="right" vertical="center" wrapText="1"/>
    </xf>
    <xf numFmtId="4" fontId="7" fillId="39" borderId="17" xfId="48" applyNumberFormat="1" applyFont="1" applyFill="1" applyBorder="1" applyAlignment="1">
      <alignment horizontal="right"/>
    </xf>
    <xf numFmtId="4" fontId="7" fillId="0" borderId="17" xfId="48" applyNumberFormat="1" applyFont="1" applyFill="1" applyBorder="1" applyAlignment="1">
      <alignment horizontal="right"/>
    </xf>
    <xf numFmtId="4" fontId="7" fillId="39" borderId="17" xfId="0" applyNumberFormat="1" applyFont="1" applyFill="1" applyBorder="1" applyAlignment="1">
      <alignment horizontal="right"/>
    </xf>
    <xf numFmtId="4" fontId="7" fillId="0" borderId="17" xfId="48" applyNumberFormat="1" applyFont="1" applyFill="1" applyBorder="1" applyAlignment="1">
      <alignment horizontal="right" vertical="center"/>
    </xf>
    <xf numFmtId="164" fontId="13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1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cli\Downloads\Licita&#231;&#227;o%20Vigias%20e%20Vigilantes\Vigia,%20Ag.%20Monit.%20e%20Vigilante%20-%20CV%20-%2018.08.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cli\Desktop\Reequilibrio%202020\contrato%20162019%20LIMPEZA\Valores%202020%20-Contrato%20162019\8&#186;%20TA%20-%20Supress&#227;o%20-%20Contrato%20valores%20do%205&#186;%20Adendo%20de%20Repactua&#231;&#227;o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-Peri Fim-PFG"/>
      <sheetName val="Not-Peri Início-PFG"/>
      <sheetName val="Not-Peri Fim-PFG-Anexo IV"/>
      <sheetName val="Not-Peri Início-PFG-Rendição"/>
      <sheetName val="Dados"/>
      <sheetName val="Resumo Geral"/>
      <sheetName val="Resumo Postos"/>
      <sheetName val="Vigia SM DIURNO"/>
      <sheetName val="Vigia SM NOTURNO"/>
      <sheetName val="Vigia SM 180h"/>
      <sheetName val="Vigia SM 150h"/>
      <sheetName val="Vigia CS DIURNO"/>
      <sheetName val="Vigia CS NOTURNO"/>
      <sheetName val="Vigia CS 100h"/>
      <sheetName val="Vigia CS 150h"/>
      <sheetName val="Ag. Monit. CS DIURNO"/>
      <sheetName val="Ag. Monit. CS NOTURNO"/>
      <sheetName val="Vigia FW 180h"/>
      <sheetName val="Vigia FW 150h"/>
      <sheetName val="Vigia FW 120h"/>
      <sheetName val="Vigia PM 180h"/>
      <sheetName val="Vigia PM 150h"/>
      <sheetName val="Vigia PM 120h"/>
      <sheetName val="Vigia PM 100h"/>
      <sheetName val="Vigia Silv. Martins DIURNO"/>
      <sheetName val="Vigia Silv. Martins NOTURNO"/>
      <sheetName val="HE 50% Vigia"/>
      <sheetName val="HE 100% Vigia"/>
      <sheetName val="Vigilante SM DIURNO"/>
      <sheetName val="Vigilante SM NOTURNO"/>
      <sheetName val="Vigilante CS DIURNO"/>
      <sheetName val="Vigilante CS NOTURNO"/>
      <sheetName val="Vigilante FW DIURNO"/>
      <sheetName val="Vigilante FW NOTURNO"/>
      <sheetName val="Vigilante PM DIURNO"/>
      <sheetName val="Vigilante PM NOTURNO"/>
      <sheetName val="Supervisor SM"/>
      <sheetName val="HE 50% Supervisor"/>
      <sheetName val="HE 100% Supervisor"/>
      <sheetName val="Uniformes"/>
      <sheetName val="RESUMO Insumos"/>
      <sheetName val="Materiais"/>
      <sheetName val="Veículos e EPI"/>
      <sheetName val="Not-Peri Início-CV-Rendição"/>
      <sheetName val="Not-Cad Téc 2018-sem RSR"/>
    </sheetNames>
    <sheetDataSet>
      <sheetData sheetId="4">
        <row r="2">
          <cell r="G2">
            <v>4.2</v>
          </cell>
          <cell r="K2">
            <v>0.04</v>
          </cell>
        </row>
        <row r="3">
          <cell r="C3">
            <v>1183.6</v>
          </cell>
        </row>
        <row r="6">
          <cell r="N6">
            <v>0.02</v>
          </cell>
        </row>
        <row r="7">
          <cell r="K7">
            <v>0.076</v>
          </cell>
          <cell r="N7">
            <v>0.02</v>
          </cell>
        </row>
        <row r="8">
          <cell r="G8">
            <v>0.2</v>
          </cell>
          <cell r="K8">
            <v>0.0165</v>
          </cell>
        </row>
        <row r="13">
          <cell r="F13" t="str">
            <v>5174 - 20</v>
          </cell>
          <cell r="K13">
            <v>0.05</v>
          </cell>
        </row>
        <row r="14">
          <cell r="K14">
            <v>0.1</v>
          </cell>
        </row>
        <row r="18">
          <cell r="B18" t="str">
            <v>CCT 2019/2020 MTE RS000918/2019</v>
          </cell>
          <cell r="D18">
            <v>2019</v>
          </cell>
          <cell r="F18">
            <v>43497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DOS 1"/>
      <sheetName val="DADOS 2"/>
      <sheetName val="DADOS 4"/>
      <sheetName val="RESUMO"/>
      <sheetName val="RESUMO TOTAL  ITEM I- A"/>
      <sheetName val="RESUMO M²"/>
      <sheetName val="1. SERV 40% - SM"/>
      <sheetName val="SERV 20% - SM"/>
      <sheetName val="ENC"/>
      <sheetName val="SERV 40% - FW"/>
      <sheetName val="SERV 20% - FW"/>
      <sheetName val="SERV 40% - PM"/>
      <sheetName val="SERV 20% - PM"/>
      <sheetName val="SERV 40% - SIL.M"/>
      <sheetName val="SERV 20% - SIL.M"/>
      <sheetName val="SERV 40% - CS"/>
      <sheetName val="SERV 20% - CS"/>
      <sheetName val="FREQ-PER-SERV"/>
      <sheetName val="FREQ-PER-ENC"/>
      <sheetName val="40H AL HOSP"/>
      <sheetName val="44H AL"/>
      <sheetName val="44H AL HOSP"/>
      <sheetName val="44H AL BAN"/>
      <sheetName val="30H AL"/>
      <sheetName val="30H AL HE"/>
      <sheetName val="UNIFORMES E EPIs"/>
      <sheetName val="MATERIAIS LIMPEZA"/>
      <sheetName val="UTENSÍLIOS LIMPEZA"/>
      <sheetName val="EQUIPAMENTOS"/>
      <sheetName val="RESUMO ITEM II -A"/>
      <sheetName val="2. AUX C.DESC"/>
      <sheetName val="ALMOX"/>
      <sheetName val="ALMOX FW"/>
      <sheetName val="ARQUIV"/>
      <sheetName val="AUX PINT AUT"/>
      <sheetName val="COL RES S"/>
      <sheetName val="CONT"/>
      <sheetName val="COP"/>
      <sheetName val="LAV AUT"/>
      <sheetName val="LIMP PISC"/>
      <sheetName val="OP EMP"/>
      <sheetName val="OP MID V"/>
      <sheetName val="OP CONT M"/>
      <sheetName val="HE OP C"/>
      <sheetName val="ORG E"/>
      <sheetName val="HE ORG E"/>
      <sheetName val="PINT V"/>
      <sheetName val="RECEP"/>
      <sheetName val="RECEP PM"/>
      <sheetName val="TEC SEC"/>
      <sheetName val="TEC SIST A"/>
      <sheetName val="44H AG COL L"/>
      <sheetName val="44H ARQUIV"/>
      <sheetName val="44H COL RES S"/>
      <sheetName val="44H COP"/>
      <sheetName val="44H COP FW"/>
      <sheetName val="44H COZ IND"/>
      <sheetName val="44H LAVAD"/>
      <sheetName val="44H OP CAIXA"/>
      <sheetName val="44H OP CAIXA FW"/>
      <sheetName val="44H OP CAIXA PM"/>
      <sheetName val="44H OP CAIXA CS"/>
      <sheetName val="44H RECEP"/>
      <sheetName val="44H RECEP PM"/>
      <sheetName val="44H TEC BIOT"/>
      <sheetName val="30H RECEP"/>
      <sheetName val="30H COZ IND"/>
      <sheetName val="COTA JA"/>
      <sheetName val="RESUMO ITEM IV -A"/>
      <sheetName val="4. SERV OB"/>
      <sheetName val="MARC"/>
      <sheetName val="ELET MANUT G"/>
      <sheetName val="ELET BT"/>
      <sheetName val="SOBREAVISO ELET BT"/>
      <sheetName val="SOBREAVISO ENCAN"/>
      <sheetName val="INST LI TEL"/>
      <sheetName val="JARD"/>
      <sheetName val="MEC MANUT CLIM"/>
      <sheetName val="ENC CONS CIVIL"/>
      <sheetName val="ENC MANUT"/>
      <sheetName val="TRAT AGR"/>
      <sheetName val="PED"/>
      <sheetName val="PINTOR"/>
      <sheetName val="SERR"/>
      <sheetName val="VID"/>
      <sheetName val="OP RETRO"/>
      <sheetName val="OP MOTON"/>
      <sheetName val="OP MOTOS"/>
      <sheetName val="CALC"/>
      <sheetName val="TRAB AR PUB"/>
      <sheetName val="CARP"/>
      <sheetName val="OF MANUT PRED"/>
      <sheetName val="OF MANUT PRED 44"/>
      <sheetName val="OF MANUT PRED SOBREA"/>
      <sheetName val="ELET BT HE"/>
      <sheetName val="ENCANADOR MANUT "/>
      <sheetName val="INST REDE TELEF"/>
      <sheetName val="TRAB AGRO"/>
      <sheetName val="TRATORISTA CCR SOLOS SM"/>
      <sheetName val="OF MANUT PRED - CS"/>
      <sheetName val="INST REDE TELEF - SIM"/>
      <sheetName val="OF MANUT PRED - SIM"/>
      <sheetName val="ELET BT - FW"/>
      <sheetName val="ENC MANUT - FW"/>
      <sheetName val="MARC - FW"/>
      <sheetName val="TRAT AGR - FW"/>
      <sheetName val="PED - FW"/>
      <sheetName val="TRAB AGRO - FW"/>
      <sheetName val="CARP - FW"/>
      <sheetName val="OF MANUT PRED - FW"/>
      <sheetName val="ELET BT - PM"/>
      <sheetName val="ENC MANUT - PM"/>
      <sheetName val="TRAT AGR - PM"/>
      <sheetName val="PED - PM"/>
      <sheetName val="TRAB AGRO - PM"/>
      <sheetName val="JARD - PM"/>
      <sheetName val="ENCAN MANUT - PM"/>
      <sheetName val="OF MANUT PRED - PM"/>
      <sheetName val="PINTORES"/>
      <sheetName val="CALCETEIROS"/>
      <sheetName val="CARPINTEIRO"/>
      <sheetName val="CIVIL 2 ANOS"/>
      <sheetName val="CIVIL 5 ANOS"/>
      <sheetName val="ELETRICA 2 ANOS"/>
      <sheetName val="ELETRICA 5 ANOS"/>
      <sheetName val="HIDRAULICA"/>
      <sheetName val="JARDINAGEM"/>
      <sheetName val="MARCENARIA"/>
      <sheetName val="PEDREIROS"/>
      <sheetName val="SERRALHERIA"/>
      <sheetName val="TELEFONIA"/>
      <sheetName val="VIDRAÇARIA"/>
      <sheetName val="GERAIS CONSTR CIVIL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E160"/>
  <sheetViews>
    <sheetView tabSelected="1" zoomScalePageLayoutView="0" workbookViewId="0" topLeftCell="A19">
      <selection activeCell="L32" sqref="L32"/>
    </sheetView>
  </sheetViews>
  <sheetFormatPr defaultColWidth="9.140625" defaultRowHeight="15"/>
  <cols>
    <col min="1" max="1" width="20.421875" style="1" customWidth="1"/>
    <col min="2" max="2" width="16.421875" style="1" customWidth="1"/>
    <col min="3" max="3" width="9.8515625" style="1" customWidth="1"/>
    <col min="4" max="4" width="13.421875" style="1" customWidth="1"/>
    <col min="5" max="5" width="12.421875" style="1" customWidth="1"/>
    <col min="6" max="6" width="11.28125" style="1" customWidth="1"/>
    <col min="7" max="7" width="21.00390625" style="1" customWidth="1"/>
    <col min="8" max="8" width="13.00390625" style="80" customWidth="1"/>
    <col min="9" max="9" width="15.00390625" style="81" customWidth="1"/>
    <col min="10" max="10" width="3.7109375" style="1" customWidth="1"/>
    <col min="11" max="16384" width="9.140625" style="1" customWidth="1"/>
  </cols>
  <sheetData>
    <row r="2" spans="1:9" ht="32.25" customHeight="1">
      <c r="A2" s="195" t="s">
        <v>0</v>
      </c>
      <c r="B2" s="195"/>
      <c r="C2" s="195"/>
      <c r="D2" s="195"/>
      <c r="E2" s="195"/>
      <c r="F2" s="195"/>
      <c r="G2" s="195"/>
      <c r="H2" s="195"/>
      <c r="I2" s="195"/>
    </row>
    <row r="3" spans="1:9" ht="46.5" customHeight="1">
      <c r="A3" s="195" t="s">
        <v>1</v>
      </c>
      <c r="B3" s="195"/>
      <c r="C3" s="195"/>
      <c r="D3" s="195"/>
      <c r="E3" s="195"/>
      <c r="F3" s="195"/>
      <c r="G3" s="195"/>
      <c r="H3" s="195"/>
      <c r="I3" s="195"/>
    </row>
    <row r="4" spans="1:9" ht="15.75" customHeight="1">
      <c r="A4" s="121" t="s">
        <v>2</v>
      </c>
      <c r="B4" s="121"/>
      <c r="C4" s="121"/>
      <c r="D4" s="121"/>
      <c r="E4" s="121"/>
      <c r="F4" s="196" t="str">
        <f>'[1]Dados'!B18</f>
        <v>CCT 2019/2020 MTE RS000918/2019</v>
      </c>
      <c r="G4" s="197"/>
      <c r="H4" s="197"/>
      <c r="I4" s="198"/>
    </row>
    <row r="5" spans="1:9" ht="18" customHeight="1">
      <c r="A5" s="121" t="s">
        <v>3</v>
      </c>
      <c r="B5" s="121"/>
      <c r="C5" s="121"/>
      <c r="D5" s="121"/>
      <c r="E5" s="121"/>
      <c r="F5" s="199"/>
      <c r="G5" s="200"/>
      <c r="H5" s="200"/>
      <c r="I5" s="201"/>
    </row>
    <row r="6" spans="1:9" ht="16.5" customHeight="1">
      <c r="A6" s="153" t="s">
        <v>4</v>
      </c>
      <c r="B6" s="83"/>
      <c r="C6" s="83"/>
      <c r="D6" s="83"/>
      <c r="E6" s="205"/>
      <c r="F6" s="202"/>
      <c r="G6" s="203"/>
      <c r="H6" s="203"/>
      <c r="I6" s="204"/>
    </row>
    <row r="7" spans="1:9" ht="15">
      <c r="A7" s="120" t="s">
        <v>5</v>
      </c>
      <c r="B7" s="120"/>
      <c r="C7" s="120"/>
      <c r="D7" s="120"/>
      <c r="E7" s="120"/>
      <c r="F7" s="120"/>
      <c r="G7" s="120"/>
      <c r="H7" s="120"/>
      <c r="I7" s="120"/>
    </row>
    <row r="8" spans="1:9" ht="15.75" customHeight="1">
      <c r="A8" s="2" t="s">
        <v>6</v>
      </c>
      <c r="B8" s="121" t="s">
        <v>7</v>
      </c>
      <c r="C8" s="121"/>
      <c r="D8" s="121"/>
      <c r="E8" s="121"/>
      <c r="F8" s="121"/>
      <c r="G8" s="121"/>
      <c r="H8" s="193"/>
      <c r="I8" s="193"/>
    </row>
    <row r="9" spans="1:9" ht="15.75" customHeight="1">
      <c r="A9" s="2" t="s">
        <v>8</v>
      </c>
      <c r="B9" s="121" t="s">
        <v>9</v>
      </c>
      <c r="C9" s="121"/>
      <c r="D9" s="121"/>
      <c r="E9" s="121"/>
      <c r="F9" s="121"/>
      <c r="G9" s="121"/>
      <c r="H9" s="190" t="s">
        <v>10</v>
      </c>
      <c r="I9" s="190"/>
    </row>
    <row r="10" spans="1:9" ht="19.5" customHeight="1">
      <c r="A10" s="2" t="s">
        <v>11</v>
      </c>
      <c r="B10" s="121" t="s">
        <v>12</v>
      </c>
      <c r="C10" s="121"/>
      <c r="D10" s="121"/>
      <c r="E10" s="121"/>
      <c r="F10" s="121"/>
      <c r="G10" s="121"/>
      <c r="H10" s="194">
        <f>'[1]Dados'!D18</f>
        <v>2019</v>
      </c>
      <c r="I10" s="194"/>
    </row>
    <row r="11" spans="1:9" ht="15.75" customHeight="1">
      <c r="A11" s="2" t="s">
        <v>13</v>
      </c>
      <c r="B11" s="121" t="s">
        <v>14</v>
      </c>
      <c r="C11" s="121"/>
      <c r="D11" s="121"/>
      <c r="E11" s="121"/>
      <c r="F11" s="121"/>
      <c r="G11" s="121"/>
      <c r="H11" s="190">
        <v>12</v>
      </c>
      <c r="I11" s="190"/>
    </row>
    <row r="12" spans="1:9" ht="21" customHeight="1">
      <c r="A12" s="191" t="s">
        <v>15</v>
      </c>
      <c r="B12" s="191"/>
      <c r="C12" s="191"/>
      <c r="D12" s="191"/>
      <c r="E12" s="191"/>
      <c r="F12" s="191"/>
      <c r="G12" s="191"/>
      <c r="H12" s="191"/>
      <c r="I12" s="191"/>
    </row>
    <row r="13" spans="1:9" ht="47.25" customHeight="1">
      <c r="A13" s="206" t="s">
        <v>152</v>
      </c>
      <c r="B13" s="206"/>
      <c r="C13" s="206"/>
      <c r="D13" s="206"/>
      <c r="E13" s="206"/>
      <c r="F13" s="158" t="s">
        <v>16</v>
      </c>
      <c r="G13" s="158"/>
      <c r="H13" s="192" t="s">
        <v>17</v>
      </c>
      <c r="I13" s="192"/>
    </row>
    <row r="14" spans="1:9" ht="13.5" customHeight="1">
      <c r="A14" s="186"/>
      <c r="B14" s="186"/>
      <c r="C14" s="186"/>
      <c r="D14" s="186"/>
      <c r="E14" s="186"/>
      <c r="F14" s="158" t="s">
        <v>18</v>
      </c>
      <c r="G14" s="158"/>
      <c r="H14" s="187">
        <v>40</v>
      </c>
      <c r="I14" s="187"/>
    </row>
    <row r="15" spans="1:9" ht="12.75" customHeight="1">
      <c r="A15" s="188" t="s">
        <v>19</v>
      </c>
      <c r="B15" s="188"/>
      <c r="C15" s="188"/>
      <c r="D15" s="188"/>
      <c r="E15" s="188"/>
      <c r="F15" s="188"/>
      <c r="G15" s="188"/>
      <c r="H15" s="189">
        <f>SUM(H14:H14)</f>
        <v>40</v>
      </c>
      <c r="I15" s="189"/>
    </row>
    <row r="16" spans="1:9" ht="12.75">
      <c r="A16" s="150"/>
      <c r="B16" s="150"/>
      <c r="C16" s="150"/>
      <c r="D16" s="150"/>
      <c r="E16" s="150"/>
      <c r="F16" s="150"/>
      <c r="G16" s="150"/>
      <c r="H16" s="150"/>
      <c r="I16" s="150"/>
    </row>
    <row r="17" spans="1:9" ht="54.75" customHeight="1">
      <c r="A17" s="183" t="s">
        <v>20</v>
      </c>
      <c r="B17" s="183"/>
      <c r="C17" s="183"/>
      <c r="D17" s="183"/>
      <c r="E17" s="183"/>
      <c r="F17" s="183"/>
      <c r="G17" s="183"/>
      <c r="H17" s="183"/>
      <c r="I17" s="183"/>
    </row>
    <row r="18" spans="1:9" ht="13.5" customHeight="1">
      <c r="A18" s="159"/>
      <c r="B18" s="159"/>
      <c r="C18" s="159"/>
      <c r="D18" s="159"/>
      <c r="E18" s="159"/>
      <c r="F18" s="159"/>
      <c r="G18" s="159"/>
      <c r="H18" s="159"/>
      <c r="I18" s="159"/>
    </row>
    <row r="19" spans="1:9" ht="51.75" customHeight="1">
      <c r="A19" s="184" t="s">
        <v>21</v>
      </c>
      <c r="B19" s="184"/>
      <c r="C19" s="184"/>
      <c r="D19" s="184"/>
      <c r="E19" s="184"/>
      <c r="F19" s="184"/>
      <c r="G19" s="184"/>
      <c r="H19" s="184"/>
      <c r="I19" s="184"/>
    </row>
    <row r="20" spans="1:9" ht="15">
      <c r="A20" s="185"/>
      <c r="B20" s="185"/>
      <c r="C20" s="185"/>
      <c r="D20" s="185"/>
      <c r="E20" s="185"/>
      <c r="F20" s="185"/>
      <c r="G20" s="185"/>
      <c r="H20" s="185"/>
      <c r="I20" s="185"/>
    </row>
    <row r="21" spans="1:239" s="4" customFormat="1" ht="21.75" customHeight="1">
      <c r="A21" s="91" t="s">
        <v>22</v>
      </c>
      <c r="B21" s="91"/>
      <c r="C21" s="91"/>
      <c r="D21" s="91"/>
      <c r="E21" s="91"/>
      <c r="F21" s="91"/>
      <c r="G21" s="91"/>
      <c r="H21" s="91"/>
      <c r="I21" s="91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2"/>
      <c r="DX21" s="182"/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  <c r="EK21" s="182"/>
      <c r="EL21" s="182"/>
      <c r="EM21" s="182"/>
      <c r="EN21" s="182"/>
      <c r="EO21" s="182"/>
      <c r="EP21" s="182"/>
      <c r="EQ21" s="182"/>
      <c r="ER21" s="182"/>
      <c r="ES21" s="182"/>
      <c r="ET21" s="182"/>
      <c r="EU21" s="182"/>
      <c r="EV21" s="182"/>
      <c r="EW21" s="182"/>
      <c r="EX21" s="182"/>
      <c r="EY21" s="182"/>
      <c r="EZ21" s="182"/>
      <c r="FA21" s="182"/>
      <c r="FB21" s="182"/>
      <c r="FC21" s="182"/>
      <c r="FD21" s="182"/>
      <c r="FE21" s="182"/>
      <c r="FF21" s="182"/>
      <c r="FG21" s="182"/>
      <c r="FH21" s="182"/>
      <c r="FI21" s="182"/>
      <c r="FJ21" s="182"/>
      <c r="FK21" s="182"/>
      <c r="FL21" s="182"/>
      <c r="FM21" s="182"/>
      <c r="FN21" s="182"/>
      <c r="FO21" s="182"/>
      <c r="FP21" s="182"/>
      <c r="FQ21" s="182"/>
      <c r="FR21" s="182"/>
      <c r="FS21" s="182"/>
      <c r="FT21" s="182"/>
      <c r="FU21" s="182"/>
      <c r="FV21" s="182"/>
      <c r="FW21" s="182"/>
      <c r="FX21" s="182"/>
      <c r="FY21" s="182"/>
      <c r="FZ21" s="182"/>
      <c r="GA21" s="182"/>
      <c r="GB21" s="182"/>
      <c r="GC21" s="182"/>
      <c r="GD21" s="182"/>
      <c r="GE21" s="182"/>
      <c r="GF21" s="182"/>
      <c r="GG21" s="182"/>
      <c r="GH21" s="182"/>
      <c r="GI21" s="182"/>
      <c r="GJ21" s="182"/>
      <c r="GK21" s="182"/>
      <c r="GL21" s="182"/>
      <c r="GM21" s="182"/>
      <c r="GN21" s="182"/>
      <c r="GO21" s="182"/>
      <c r="GP21" s="182"/>
      <c r="GQ21" s="182"/>
      <c r="GR21" s="182"/>
      <c r="GS21" s="182"/>
      <c r="GT21" s="182"/>
      <c r="GU21" s="182"/>
      <c r="GV21" s="182"/>
      <c r="GW21" s="182"/>
      <c r="GX21" s="182"/>
      <c r="GY21" s="182"/>
      <c r="GZ21" s="182"/>
      <c r="HA21" s="182"/>
      <c r="HB21" s="182"/>
      <c r="HC21" s="182"/>
      <c r="HD21" s="182"/>
      <c r="HE21" s="182"/>
      <c r="HF21" s="182"/>
      <c r="HG21" s="182"/>
      <c r="HH21" s="182"/>
      <c r="HI21" s="182"/>
      <c r="HJ21" s="182"/>
      <c r="HK21" s="182"/>
      <c r="HL21" s="182"/>
      <c r="HM21" s="182"/>
      <c r="HN21" s="182"/>
      <c r="HO21" s="182"/>
      <c r="HP21" s="182"/>
      <c r="HQ21" s="182"/>
      <c r="HR21" s="182"/>
      <c r="HS21" s="182"/>
      <c r="HT21" s="182"/>
      <c r="HU21" s="182"/>
      <c r="HV21" s="182"/>
      <c r="HW21" s="182"/>
      <c r="HX21" s="182"/>
      <c r="HY21" s="182"/>
      <c r="HZ21" s="182"/>
      <c r="IA21" s="182"/>
      <c r="IB21" s="182"/>
      <c r="IC21" s="182"/>
      <c r="ID21" s="182"/>
      <c r="IE21" s="182"/>
    </row>
    <row r="22" spans="1:9" ht="27" customHeight="1">
      <c r="A22" s="2">
        <v>1</v>
      </c>
      <c r="B22" s="121" t="s">
        <v>23</v>
      </c>
      <c r="C22" s="121"/>
      <c r="D22" s="121"/>
      <c r="E22" s="121"/>
      <c r="F22" s="121"/>
      <c r="G22" s="121"/>
      <c r="H22" s="219" t="s">
        <v>24</v>
      </c>
      <c r="I22" s="219"/>
    </row>
    <row r="23" spans="1:9" ht="19.5" customHeight="1">
      <c r="A23" s="5">
        <v>2</v>
      </c>
      <c r="B23" s="178" t="s">
        <v>25</v>
      </c>
      <c r="C23" s="178"/>
      <c r="D23" s="178"/>
      <c r="E23" s="178"/>
      <c r="F23" s="178"/>
      <c r="G23" s="178"/>
      <c r="H23" s="179" t="str">
        <f>'[1]Dados'!F13</f>
        <v>5174 - 20</v>
      </c>
      <c r="I23" s="179"/>
    </row>
    <row r="24" spans="1:9" ht="15.75" customHeight="1">
      <c r="A24" s="2">
        <v>3</v>
      </c>
      <c r="B24" s="121" t="s">
        <v>26</v>
      </c>
      <c r="C24" s="121"/>
      <c r="D24" s="121"/>
      <c r="E24" s="121"/>
      <c r="F24" s="121"/>
      <c r="G24" s="121"/>
      <c r="H24" s="180">
        <f>'[1]Dados'!C3</f>
        <v>1183.6</v>
      </c>
      <c r="I24" s="180"/>
    </row>
    <row r="25" spans="1:9" ht="15.75" customHeight="1">
      <c r="A25" s="2">
        <v>4</v>
      </c>
      <c r="B25" s="121" t="s">
        <v>27</v>
      </c>
      <c r="C25" s="121"/>
      <c r="D25" s="121"/>
      <c r="E25" s="121"/>
      <c r="F25" s="121"/>
      <c r="G25" s="121"/>
      <c r="H25" s="181" t="s">
        <v>28</v>
      </c>
      <c r="I25" s="181"/>
    </row>
    <row r="26" spans="1:9" ht="15.75" customHeight="1">
      <c r="A26" s="2">
        <v>5</v>
      </c>
      <c r="B26" s="121" t="s">
        <v>29</v>
      </c>
      <c r="C26" s="121"/>
      <c r="D26" s="121"/>
      <c r="E26" s="121"/>
      <c r="F26" s="121"/>
      <c r="G26" s="121"/>
      <c r="H26" s="177">
        <f>'[1]Dados'!F18</f>
        <v>43497</v>
      </c>
      <c r="I26" s="177"/>
    </row>
    <row r="27" spans="1:9" ht="12.75">
      <c r="A27" s="159"/>
      <c r="B27" s="159"/>
      <c r="C27" s="159"/>
      <c r="D27" s="159"/>
      <c r="E27" s="159"/>
      <c r="F27" s="159"/>
      <c r="G27" s="159"/>
      <c r="H27" s="159"/>
      <c r="I27" s="159"/>
    </row>
    <row r="28" spans="1:9" ht="27" customHeight="1">
      <c r="A28" s="149" t="s">
        <v>30</v>
      </c>
      <c r="B28" s="149"/>
      <c r="C28" s="149"/>
      <c r="D28" s="149"/>
      <c r="E28" s="149"/>
      <c r="F28" s="149"/>
      <c r="G28" s="149"/>
      <c r="H28" s="149"/>
      <c r="I28" s="149"/>
    </row>
    <row r="29" spans="1:9" ht="12.75">
      <c r="A29" s="175"/>
      <c r="B29" s="175"/>
      <c r="C29" s="175"/>
      <c r="D29" s="175"/>
      <c r="E29" s="175"/>
      <c r="F29" s="175"/>
      <c r="G29" s="175"/>
      <c r="H29" s="175"/>
      <c r="I29" s="175"/>
    </row>
    <row r="30" spans="1:9" ht="20.25" customHeight="1">
      <c r="A30" s="176" t="s">
        <v>31</v>
      </c>
      <c r="B30" s="176"/>
      <c r="C30" s="176"/>
      <c r="D30" s="176"/>
      <c r="E30" s="176"/>
      <c r="F30" s="176"/>
      <c r="G30" s="176"/>
      <c r="H30" s="176"/>
      <c r="I30" s="176"/>
    </row>
    <row r="31" spans="1:9" s="8" customFormat="1" ht="30" customHeight="1">
      <c r="A31" s="6">
        <v>1</v>
      </c>
      <c r="B31" s="120" t="s">
        <v>32</v>
      </c>
      <c r="C31" s="120"/>
      <c r="D31" s="120"/>
      <c r="E31" s="120"/>
      <c r="F31" s="120"/>
      <c r="G31" s="120"/>
      <c r="H31" s="7" t="s">
        <v>33</v>
      </c>
      <c r="I31" s="6" t="s">
        <v>34</v>
      </c>
    </row>
    <row r="32" spans="1:9" ht="19.5" customHeight="1">
      <c r="A32" s="2" t="s">
        <v>6</v>
      </c>
      <c r="B32" s="121" t="s">
        <v>35</v>
      </c>
      <c r="C32" s="121"/>
      <c r="D32" s="121"/>
      <c r="E32" s="121"/>
      <c r="F32" s="121"/>
      <c r="G32" s="121"/>
      <c r="H32" s="121"/>
      <c r="I32" s="9">
        <f>H24/220</f>
        <v>5.38</v>
      </c>
    </row>
    <row r="33" spans="1:9" ht="24.75" customHeight="1">
      <c r="A33" s="2" t="s">
        <v>11</v>
      </c>
      <c r="B33" s="171" t="s">
        <v>36</v>
      </c>
      <c r="C33" s="171"/>
      <c r="D33" s="171"/>
      <c r="E33" s="171"/>
      <c r="F33" s="171"/>
      <c r="G33" s="171"/>
      <c r="H33" s="10">
        <v>0.5</v>
      </c>
      <c r="I33" s="9">
        <f>I32*1.5</f>
        <v>8.07</v>
      </c>
    </row>
    <row r="34" spans="1:9" ht="29.25" customHeight="1">
      <c r="A34" s="11" t="s">
        <v>11</v>
      </c>
      <c r="B34" s="156" t="s">
        <v>37</v>
      </c>
      <c r="C34" s="156"/>
      <c r="D34" s="156"/>
      <c r="E34" s="156"/>
      <c r="F34" s="156"/>
      <c r="G34" s="156"/>
      <c r="H34" s="156"/>
      <c r="I34" s="12">
        <v>0</v>
      </c>
    </row>
    <row r="35" spans="1:9" ht="27.75" customHeight="1">
      <c r="A35" s="172" t="s">
        <v>40</v>
      </c>
      <c r="B35" s="173"/>
      <c r="C35" s="173"/>
      <c r="D35" s="173"/>
      <c r="E35" s="173"/>
      <c r="F35" s="173"/>
      <c r="G35" s="173"/>
      <c r="H35" s="174"/>
      <c r="I35" s="13">
        <f>SUM(I33:I34)</f>
        <v>8.07</v>
      </c>
    </row>
    <row r="36" spans="1:9" ht="12.75">
      <c r="A36" s="150"/>
      <c r="B36" s="150"/>
      <c r="C36" s="150"/>
      <c r="D36" s="150"/>
      <c r="E36" s="150"/>
      <c r="F36" s="150"/>
      <c r="G36" s="150"/>
      <c r="H36" s="150"/>
      <c r="I36" s="150"/>
    </row>
    <row r="37" spans="1:9" ht="12.75">
      <c r="A37" s="168"/>
      <c r="B37" s="168"/>
      <c r="C37" s="168"/>
      <c r="D37" s="168"/>
      <c r="E37" s="168"/>
      <c r="F37" s="168"/>
      <c r="G37" s="168"/>
      <c r="H37" s="168"/>
      <c r="I37" s="168"/>
    </row>
    <row r="38" spans="1:9" ht="12.75">
      <c r="A38" s="169" t="s">
        <v>43</v>
      </c>
      <c r="B38" s="169"/>
      <c r="C38" s="169"/>
      <c r="D38" s="169"/>
      <c r="E38" s="169"/>
      <c r="F38" s="169"/>
      <c r="G38" s="169"/>
      <c r="H38" s="169"/>
      <c r="I38" s="169"/>
    </row>
    <row r="39" spans="1:9" ht="12.75">
      <c r="A39" s="170"/>
      <c r="B39" s="170"/>
      <c r="C39" s="170"/>
      <c r="D39" s="170"/>
      <c r="E39" s="170"/>
      <c r="F39" s="170"/>
      <c r="G39" s="170"/>
      <c r="H39" s="170"/>
      <c r="I39" s="170"/>
    </row>
    <row r="40" spans="1:9" ht="15.75">
      <c r="A40" s="123" t="s">
        <v>44</v>
      </c>
      <c r="B40" s="123"/>
      <c r="C40" s="123"/>
      <c r="D40" s="123"/>
      <c r="E40" s="123"/>
      <c r="F40" s="123"/>
      <c r="G40" s="123"/>
      <c r="H40" s="123"/>
      <c r="I40" s="123"/>
    </row>
    <row r="41" spans="1:9" ht="15">
      <c r="A41" s="124" t="s">
        <v>45</v>
      </c>
      <c r="B41" s="124"/>
      <c r="C41" s="124"/>
      <c r="D41" s="124"/>
      <c r="E41" s="124"/>
      <c r="F41" s="124"/>
      <c r="G41" s="124"/>
      <c r="H41" s="124"/>
      <c r="I41" s="124"/>
    </row>
    <row r="42" spans="1:9" ht="15">
      <c r="A42" s="15" t="s">
        <v>46</v>
      </c>
      <c r="B42" s="165" t="s">
        <v>47</v>
      </c>
      <c r="C42" s="165"/>
      <c r="D42" s="165"/>
      <c r="E42" s="165"/>
      <c r="F42" s="165"/>
      <c r="G42" s="165"/>
      <c r="H42" s="165"/>
      <c r="I42" s="16" t="s">
        <v>48</v>
      </c>
    </row>
    <row r="43" spans="1:9" ht="27" customHeight="1">
      <c r="A43" s="15" t="s">
        <v>6</v>
      </c>
      <c r="B43" s="166" t="s">
        <v>49</v>
      </c>
      <c r="C43" s="166"/>
      <c r="D43" s="166"/>
      <c r="E43" s="166"/>
      <c r="F43" s="166"/>
      <c r="G43" s="166"/>
      <c r="H43" s="17">
        <v>0.0833</v>
      </c>
      <c r="I43" s="18">
        <f>ROUND(I35*H43,2)</f>
        <v>0.67</v>
      </c>
    </row>
    <row r="44" spans="1:9" ht="21.75" customHeight="1">
      <c r="A44" s="15" t="s">
        <v>8</v>
      </c>
      <c r="B44" s="167" t="s">
        <v>50</v>
      </c>
      <c r="C44" s="167"/>
      <c r="D44" s="167"/>
      <c r="E44" s="167"/>
      <c r="F44" s="167"/>
      <c r="G44" s="167"/>
      <c r="H44" s="19">
        <v>0.03025</v>
      </c>
      <c r="I44" s="18">
        <f>ROUND(I35*H44,2)</f>
        <v>0.24</v>
      </c>
    </row>
    <row r="45" spans="1:9" ht="15.75" customHeight="1">
      <c r="A45" s="118" t="s">
        <v>51</v>
      </c>
      <c r="B45" s="118"/>
      <c r="C45" s="118"/>
      <c r="D45" s="118"/>
      <c r="E45" s="118"/>
      <c r="F45" s="118"/>
      <c r="G45" s="118"/>
      <c r="H45" s="118"/>
      <c r="I45" s="20">
        <f>SUM(I43+I44)</f>
        <v>0.91</v>
      </c>
    </row>
    <row r="46" spans="1:9" ht="45.75" customHeight="1">
      <c r="A46" s="161" t="s">
        <v>52</v>
      </c>
      <c r="B46" s="162"/>
      <c r="C46" s="162"/>
      <c r="D46" s="162"/>
      <c r="E46" s="162"/>
      <c r="F46" s="162"/>
      <c r="G46" s="162"/>
      <c r="H46" s="162"/>
      <c r="I46" s="163"/>
    </row>
    <row r="47" spans="1:9" ht="12">
      <c r="A47" s="149"/>
      <c r="B47" s="149"/>
      <c r="C47" s="149"/>
      <c r="D47" s="149"/>
      <c r="E47" s="149"/>
      <c r="F47" s="149"/>
      <c r="G47" s="149"/>
      <c r="H47" s="149"/>
      <c r="I47" s="149"/>
    </row>
    <row r="48" spans="1:9" s="21" customFormat="1" ht="32.25" customHeight="1">
      <c r="A48" s="164" t="s">
        <v>155</v>
      </c>
      <c r="B48" s="164"/>
      <c r="C48" s="164"/>
      <c r="D48" s="164"/>
      <c r="E48" s="164"/>
      <c r="F48" s="164"/>
      <c r="G48" s="164"/>
      <c r="H48" s="164"/>
      <c r="I48" s="164"/>
    </row>
    <row r="49" spans="1:9" s="21" customFormat="1" ht="27" customHeight="1">
      <c r="A49" s="22" t="s">
        <v>53</v>
      </c>
      <c r="B49" s="152" t="s">
        <v>54</v>
      </c>
      <c r="C49" s="152"/>
      <c r="D49" s="152"/>
      <c r="E49" s="152"/>
      <c r="F49" s="152"/>
      <c r="G49" s="152"/>
      <c r="H49" s="23" t="s">
        <v>33</v>
      </c>
      <c r="I49" s="24" t="s">
        <v>55</v>
      </c>
    </row>
    <row r="50" spans="1:9" s="21" customFormat="1" ht="12.75">
      <c r="A50" s="25" t="s">
        <v>6</v>
      </c>
      <c r="B50" s="108" t="s">
        <v>56</v>
      </c>
      <c r="C50" s="108"/>
      <c r="D50" s="108"/>
      <c r="E50" s="108"/>
      <c r="F50" s="108"/>
      <c r="G50" s="108"/>
      <c r="H50" s="10">
        <v>0.2</v>
      </c>
      <c r="I50" s="9">
        <f>H50*I35</f>
        <v>1.614</v>
      </c>
    </row>
    <row r="51" spans="1:9" s="21" customFormat="1" ht="12.75">
      <c r="A51" s="25" t="s">
        <v>8</v>
      </c>
      <c r="B51" s="108" t="s">
        <v>57</v>
      </c>
      <c r="C51" s="108"/>
      <c r="D51" s="108"/>
      <c r="E51" s="108"/>
      <c r="F51" s="108"/>
      <c r="G51" s="108"/>
      <c r="H51" s="26">
        <v>0.025</v>
      </c>
      <c r="I51" s="9">
        <f>H51*I35</f>
        <v>0.20175</v>
      </c>
    </row>
    <row r="52" spans="1:9" s="21" customFormat="1" ht="50.25" customHeight="1">
      <c r="A52" s="25" t="s">
        <v>11</v>
      </c>
      <c r="B52" s="160" t="s">
        <v>58</v>
      </c>
      <c r="C52" s="160"/>
      <c r="D52" s="2" t="s">
        <v>59</v>
      </c>
      <c r="E52" s="27">
        <v>0.03</v>
      </c>
      <c r="F52" s="2" t="s">
        <v>60</v>
      </c>
      <c r="G52" s="28">
        <v>1</v>
      </c>
      <c r="H52" s="29">
        <f>ROUND((E52*G52),6)</f>
        <v>0.03</v>
      </c>
      <c r="I52" s="9">
        <f>H52*I35</f>
        <v>0.2421</v>
      </c>
    </row>
    <row r="53" spans="1:9" s="21" customFormat="1" ht="15.75" customHeight="1">
      <c r="A53" s="25" t="s">
        <v>13</v>
      </c>
      <c r="B53" s="108" t="s">
        <v>61</v>
      </c>
      <c r="C53" s="108"/>
      <c r="D53" s="108"/>
      <c r="E53" s="108"/>
      <c r="F53" s="108"/>
      <c r="G53" s="108"/>
      <c r="H53" s="10">
        <v>0.015</v>
      </c>
      <c r="I53" s="9">
        <f>H53*I35</f>
        <v>0.12105</v>
      </c>
    </row>
    <row r="54" spans="1:9" s="21" customFormat="1" ht="15.75" customHeight="1">
      <c r="A54" s="25" t="s">
        <v>38</v>
      </c>
      <c r="B54" s="108" t="s">
        <v>62</v>
      </c>
      <c r="C54" s="108"/>
      <c r="D54" s="108"/>
      <c r="E54" s="108"/>
      <c r="F54" s="108"/>
      <c r="G54" s="108"/>
      <c r="H54" s="10">
        <v>0.01</v>
      </c>
      <c r="I54" s="9">
        <f>H54*I35</f>
        <v>0.08070000000000001</v>
      </c>
    </row>
    <row r="55" spans="1:9" s="21" customFormat="1" ht="15.75" customHeight="1">
      <c r="A55" s="25" t="s">
        <v>63</v>
      </c>
      <c r="B55" s="121" t="s">
        <v>64</v>
      </c>
      <c r="C55" s="121"/>
      <c r="D55" s="121"/>
      <c r="E55" s="121"/>
      <c r="F55" s="121"/>
      <c r="G55" s="121"/>
      <c r="H55" s="26">
        <v>0.006</v>
      </c>
      <c r="I55" s="9">
        <f>H55*I35</f>
        <v>0.048420000000000005</v>
      </c>
    </row>
    <row r="56" spans="1:9" s="21" customFormat="1" ht="15.75" customHeight="1">
      <c r="A56" s="25" t="s">
        <v>41</v>
      </c>
      <c r="B56" s="108" t="s">
        <v>65</v>
      </c>
      <c r="C56" s="108"/>
      <c r="D56" s="108"/>
      <c r="E56" s="108"/>
      <c r="F56" s="108"/>
      <c r="G56" s="108"/>
      <c r="H56" s="10">
        <v>0.002</v>
      </c>
      <c r="I56" s="9">
        <f>H56*I35</f>
        <v>0.01614</v>
      </c>
    </row>
    <row r="57" spans="1:9" ht="15.75" customHeight="1">
      <c r="A57" s="25" t="s">
        <v>42</v>
      </c>
      <c r="B57" s="121" t="s">
        <v>66</v>
      </c>
      <c r="C57" s="121"/>
      <c r="D57" s="121"/>
      <c r="E57" s="121"/>
      <c r="F57" s="121"/>
      <c r="G57" s="121"/>
      <c r="H57" s="26">
        <v>0.08</v>
      </c>
      <c r="I57" s="9">
        <f>H57*I35</f>
        <v>0.6456000000000001</v>
      </c>
    </row>
    <row r="58" spans="1:9" ht="15.75" customHeight="1">
      <c r="A58" s="158" t="s">
        <v>51</v>
      </c>
      <c r="B58" s="158"/>
      <c r="C58" s="158"/>
      <c r="D58" s="158"/>
      <c r="E58" s="158"/>
      <c r="F58" s="158"/>
      <c r="G58" s="158"/>
      <c r="H58" s="30">
        <f>SUM(H50:H57)</f>
        <v>0.36800000000000005</v>
      </c>
      <c r="I58" s="9">
        <f>H58*I43</f>
        <v>0.24656000000000006</v>
      </c>
    </row>
    <row r="59" spans="1:9" ht="35.25" customHeight="1">
      <c r="A59" s="149" t="s">
        <v>67</v>
      </c>
      <c r="B59" s="149"/>
      <c r="C59" s="149"/>
      <c r="D59" s="149"/>
      <c r="E59" s="149"/>
      <c r="F59" s="149"/>
      <c r="G59" s="149"/>
      <c r="H59" s="149"/>
      <c r="I59" s="149"/>
    </row>
    <row r="60" spans="1:9" ht="12.75">
      <c r="A60" s="159"/>
      <c r="B60" s="159"/>
      <c r="C60" s="159"/>
      <c r="D60" s="159"/>
      <c r="E60" s="159"/>
      <c r="F60" s="159"/>
      <c r="G60" s="159"/>
      <c r="H60" s="159"/>
      <c r="I60" s="159"/>
    </row>
    <row r="61" spans="1:9" ht="15">
      <c r="A61" s="128" t="s">
        <v>68</v>
      </c>
      <c r="B61" s="128"/>
      <c r="C61" s="128"/>
      <c r="D61" s="128"/>
      <c r="E61" s="128"/>
      <c r="F61" s="128"/>
      <c r="G61" s="128"/>
      <c r="H61" s="128"/>
      <c r="I61" s="128"/>
    </row>
    <row r="62" spans="1:9" ht="15">
      <c r="A62" s="31" t="s">
        <v>69</v>
      </c>
      <c r="B62" s="120" t="s">
        <v>70</v>
      </c>
      <c r="C62" s="120"/>
      <c r="D62" s="120"/>
      <c r="E62" s="120"/>
      <c r="F62" s="120"/>
      <c r="G62" s="120"/>
      <c r="H62" s="120"/>
      <c r="I62" s="24" t="s">
        <v>48</v>
      </c>
    </row>
    <row r="63" spans="1:9" ht="23.25" customHeight="1">
      <c r="A63" s="3" t="s">
        <v>6</v>
      </c>
      <c r="B63" s="153" t="s">
        <v>71</v>
      </c>
      <c r="C63" s="153"/>
      <c r="D63" s="153"/>
      <c r="E63" s="153"/>
      <c r="F63" s="153"/>
      <c r="G63" s="153"/>
      <c r="H63" s="153"/>
      <c r="I63" s="32">
        <f>IF(ROUND((H64*H66*H65)-(I32*H67),2)&lt;0,0,ROUND((H64*H66*H65)-(I32*H67),2))</f>
        <v>0</v>
      </c>
    </row>
    <row r="64" spans="1:9" ht="12.75">
      <c r="A64" s="3"/>
      <c r="B64" s="153" t="s">
        <v>72</v>
      </c>
      <c r="C64" s="153"/>
      <c r="D64" s="153"/>
      <c r="E64" s="153"/>
      <c r="F64" s="153"/>
      <c r="G64" s="153"/>
      <c r="H64" s="33">
        <f>'[1]Dados'!G2</f>
        <v>4.2</v>
      </c>
      <c r="I64" s="32" t="s">
        <v>39</v>
      </c>
    </row>
    <row r="65" spans="1:9" ht="12.75">
      <c r="A65" s="3"/>
      <c r="B65" s="121" t="s">
        <v>73</v>
      </c>
      <c r="C65" s="121"/>
      <c r="D65" s="121"/>
      <c r="E65" s="121"/>
      <c r="F65" s="121"/>
      <c r="G65" s="121"/>
      <c r="H65" s="34">
        <v>2</v>
      </c>
      <c r="I65" s="32" t="s">
        <v>39</v>
      </c>
    </row>
    <row r="66" spans="1:9" ht="12.75">
      <c r="A66" s="3"/>
      <c r="B66" s="154" t="s">
        <v>74</v>
      </c>
      <c r="C66" s="154"/>
      <c r="D66" s="154"/>
      <c r="E66" s="154"/>
      <c r="F66" s="154"/>
      <c r="G66" s="154"/>
      <c r="H66" s="35">
        <v>0</v>
      </c>
      <c r="I66" s="32"/>
    </row>
    <row r="67" spans="1:9" ht="12.75">
      <c r="A67" s="3"/>
      <c r="B67" s="154" t="s">
        <v>75</v>
      </c>
      <c r="C67" s="154"/>
      <c r="D67" s="154"/>
      <c r="E67" s="154"/>
      <c r="F67" s="154"/>
      <c r="G67" s="154"/>
      <c r="H67" s="36">
        <v>0.06</v>
      </c>
      <c r="I67" s="32"/>
    </row>
    <row r="68" spans="1:9" ht="12.75">
      <c r="A68" s="3" t="s">
        <v>8</v>
      </c>
      <c r="B68" s="153" t="s">
        <v>76</v>
      </c>
      <c r="C68" s="153"/>
      <c r="D68" s="153"/>
      <c r="E68" s="153"/>
      <c r="F68" s="153"/>
      <c r="G68" s="153"/>
      <c r="H68" s="153"/>
      <c r="I68" s="37">
        <f>ROUND(H69*H70*(1-H71),2)</f>
        <v>0</v>
      </c>
    </row>
    <row r="69" spans="1:9" ht="15.75" customHeight="1">
      <c r="A69" s="3"/>
      <c r="B69" s="153" t="s">
        <v>77</v>
      </c>
      <c r="C69" s="153"/>
      <c r="D69" s="153"/>
      <c r="E69" s="153"/>
      <c r="F69" s="153"/>
      <c r="G69" s="153"/>
      <c r="H69" s="33">
        <v>20</v>
      </c>
      <c r="I69" s="32" t="s">
        <v>39</v>
      </c>
    </row>
    <row r="70" spans="1:9" ht="12.75">
      <c r="A70" s="3"/>
      <c r="B70" s="153" t="s">
        <v>78</v>
      </c>
      <c r="C70" s="153"/>
      <c r="D70" s="153"/>
      <c r="E70" s="153"/>
      <c r="F70" s="153"/>
      <c r="G70" s="153"/>
      <c r="H70" s="35">
        <v>0</v>
      </c>
      <c r="I70" s="32"/>
    </row>
    <row r="71" spans="1:9" ht="12.75">
      <c r="A71" s="3"/>
      <c r="B71" s="154" t="s">
        <v>79</v>
      </c>
      <c r="C71" s="154"/>
      <c r="D71" s="154"/>
      <c r="E71" s="154"/>
      <c r="F71" s="154"/>
      <c r="G71" s="154"/>
      <c r="H71" s="36">
        <f>'[1]Dados'!G8</f>
        <v>0.2</v>
      </c>
      <c r="I71" s="32"/>
    </row>
    <row r="72" spans="1:9" ht="15.75" customHeight="1">
      <c r="A72" s="3" t="s">
        <v>11</v>
      </c>
      <c r="B72" s="153" t="s">
        <v>80</v>
      </c>
      <c r="C72" s="153"/>
      <c r="D72" s="153"/>
      <c r="E72" s="153"/>
      <c r="F72" s="153"/>
      <c r="G72" s="153"/>
      <c r="H72" s="153"/>
      <c r="I72" s="32">
        <v>0</v>
      </c>
    </row>
    <row r="73" spans="1:9" ht="12.75">
      <c r="A73" s="38" t="s">
        <v>13</v>
      </c>
      <c r="B73" s="155" t="s">
        <v>81</v>
      </c>
      <c r="C73" s="155"/>
      <c r="D73" s="155"/>
      <c r="E73" s="155"/>
      <c r="F73" s="155"/>
      <c r="G73" s="155"/>
      <c r="H73" s="155"/>
      <c r="I73" s="12">
        <v>0</v>
      </c>
    </row>
    <row r="74" spans="1:9" s="21" customFormat="1" ht="12.75">
      <c r="A74" s="38" t="s">
        <v>38</v>
      </c>
      <c r="B74" s="156" t="s">
        <v>82</v>
      </c>
      <c r="C74" s="156"/>
      <c r="D74" s="156"/>
      <c r="E74" s="156"/>
      <c r="F74" s="156"/>
      <c r="G74" s="156"/>
      <c r="H74" s="156"/>
      <c r="I74" s="12">
        <f>ROUND(($I$32*0.0052066)/12,2)</f>
        <v>0</v>
      </c>
    </row>
    <row r="75" spans="1:9" s="21" customFormat="1" ht="15.75" customHeight="1">
      <c r="A75" s="3" t="s">
        <v>63</v>
      </c>
      <c r="B75" s="157" t="s">
        <v>83</v>
      </c>
      <c r="C75" s="157"/>
      <c r="D75" s="157"/>
      <c r="E75" s="157"/>
      <c r="F75" s="157"/>
      <c r="G75" s="157"/>
      <c r="H75" s="157"/>
      <c r="I75" s="39">
        <v>0</v>
      </c>
    </row>
    <row r="76" spans="1:9" s="21" customFormat="1" ht="18" customHeight="1">
      <c r="A76" s="146" t="s">
        <v>51</v>
      </c>
      <c r="B76" s="147"/>
      <c r="C76" s="147"/>
      <c r="D76" s="147"/>
      <c r="E76" s="147"/>
      <c r="F76" s="147"/>
      <c r="G76" s="147"/>
      <c r="H76" s="148"/>
      <c r="I76" s="20">
        <f>SUM(I63:I75)</f>
        <v>0</v>
      </c>
    </row>
    <row r="77" spans="1:9" s="21" customFormat="1" ht="42" customHeight="1">
      <c r="A77" s="149" t="s">
        <v>84</v>
      </c>
      <c r="B77" s="149"/>
      <c r="C77" s="149"/>
      <c r="D77" s="149"/>
      <c r="E77" s="149"/>
      <c r="F77" s="149"/>
      <c r="G77" s="149"/>
      <c r="H77" s="149"/>
      <c r="I77" s="149"/>
    </row>
    <row r="78" spans="1:9" s="21" customFormat="1" ht="12.75">
      <c r="A78" s="150"/>
      <c r="B78" s="150"/>
      <c r="C78" s="150"/>
      <c r="D78" s="150"/>
      <c r="E78" s="150"/>
      <c r="F78" s="150"/>
      <c r="G78" s="150"/>
      <c r="H78" s="150"/>
      <c r="I78" s="150"/>
    </row>
    <row r="79" spans="1:9" s="21" customFormat="1" ht="17.25" customHeight="1">
      <c r="A79" s="151" t="s">
        <v>85</v>
      </c>
      <c r="B79" s="151"/>
      <c r="C79" s="151"/>
      <c r="D79" s="151"/>
      <c r="E79" s="151"/>
      <c r="F79" s="151"/>
      <c r="G79" s="151"/>
      <c r="H79" s="151"/>
      <c r="I79" s="151"/>
    </row>
    <row r="80" spans="1:9" s="21" customFormat="1" ht="15.75" customHeight="1">
      <c r="A80" s="40">
        <v>2</v>
      </c>
      <c r="B80" s="152" t="s">
        <v>86</v>
      </c>
      <c r="C80" s="152"/>
      <c r="D80" s="152"/>
      <c r="E80" s="152"/>
      <c r="F80" s="152"/>
      <c r="G80" s="152"/>
      <c r="H80" s="152"/>
      <c r="I80" s="40" t="s">
        <v>48</v>
      </c>
    </row>
    <row r="81" spans="1:9" s="21" customFormat="1" ht="14.25" customHeight="1">
      <c r="A81" s="41" t="s">
        <v>46</v>
      </c>
      <c r="B81" s="143" t="s">
        <v>87</v>
      </c>
      <c r="C81" s="143"/>
      <c r="D81" s="143"/>
      <c r="E81" s="143"/>
      <c r="F81" s="143"/>
      <c r="G81" s="143"/>
      <c r="H81" s="143"/>
      <c r="I81" s="42">
        <f>I45</f>
        <v>0.91</v>
      </c>
    </row>
    <row r="82" spans="1:9" s="21" customFormat="1" ht="14.25" customHeight="1">
      <c r="A82" s="41" t="s">
        <v>53</v>
      </c>
      <c r="B82" s="143" t="s">
        <v>54</v>
      </c>
      <c r="C82" s="143"/>
      <c r="D82" s="143"/>
      <c r="E82" s="143"/>
      <c r="F82" s="143"/>
      <c r="G82" s="143"/>
      <c r="H82" s="143"/>
      <c r="I82" s="42">
        <f>I58</f>
        <v>0.24656000000000006</v>
      </c>
    </row>
    <row r="83" spans="1:9" s="21" customFormat="1" ht="14.25" customHeight="1">
      <c r="A83" s="41" t="s">
        <v>69</v>
      </c>
      <c r="B83" s="143" t="s">
        <v>70</v>
      </c>
      <c r="C83" s="143"/>
      <c r="D83" s="143"/>
      <c r="E83" s="143"/>
      <c r="F83" s="143"/>
      <c r="G83" s="143"/>
      <c r="H83" s="143"/>
      <c r="I83" s="42">
        <f>I76</f>
        <v>0</v>
      </c>
    </row>
    <row r="84" spans="1:9" s="21" customFormat="1" ht="14.25" customHeight="1">
      <c r="A84" s="144" t="s">
        <v>51</v>
      </c>
      <c r="B84" s="144"/>
      <c r="C84" s="144"/>
      <c r="D84" s="144"/>
      <c r="E84" s="144"/>
      <c r="F84" s="144"/>
      <c r="G84" s="144"/>
      <c r="H84" s="144"/>
      <c r="I84" s="43">
        <f>SUM(I81+I82+I83)</f>
        <v>1.15656</v>
      </c>
    </row>
    <row r="85" spans="1:9" s="21" customFormat="1" ht="15.75">
      <c r="A85" s="145" t="s">
        <v>88</v>
      </c>
      <c r="B85" s="145"/>
      <c r="C85" s="145"/>
      <c r="D85" s="145"/>
      <c r="E85" s="145"/>
      <c r="F85" s="145"/>
      <c r="G85" s="145"/>
      <c r="H85" s="145"/>
      <c r="I85" s="145"/>
    </row>
    <row r="86" spans="1:9" s="21" customFormat="1" ht="15">
      <c r="A86" s="31">
        <v>3</v>
      </c>
      <c r="B86" s="117" t="s">
        <v>89</v>
      </c>
      <c r="C86" s="117"/>
      <c r="D86" s="117"/>
      <c r="E86" s="117"/>
      <c r="F86" s="117"/>
      <c r="G86" s="117"/>
      <c r="H86" s="117"/>
      <c r="I86" s="31" t="s">
        <v>48</v>
      </c>
    </row>
    <row r="87" spans="1:9" s="21" customFormat="1" ht="44.25" customHeight="1">
      <c r="A87" s="3" t="s">
        <v>6</v>
      </c>
      <c r="B87" s="106" t="s">
        <v>156</v>
      </c>
      <c r="C87" s="106"/>
      <c r="D87" s="106"/>
      <c r="E87" s="106"/>
      <c r="F87" s="106"/>
      <c r="G87" s="106"/>
      <c r="H87" s="106"/>
      <c r="I87" s="215">
        <f>((I35/12)*(30/30)*0.05)</f>
        <v>0.033625</v>
      </c>
    </row>
    <row r="88" spans="1:9" s="21" customFormat="1" ht="14.25" customHeight="1">
      <c r="A88" s="3" t="s">
        <v>8</v>
      </c>
      <c r="B88" s="142" t="s">
        <v>90</v>
      </c>
      <c r="C88" s="142"/>
      <c r="D88" s="142"/>
      <c r="E88" s="142"/>
      <c r="F88" s="142"/>
      <c r="G88" s="142"/>
      <c r="H88" s="142"/>
      <c r="I88" s="216">
        <f>I87*H57</f>
        <v>0.00269</v>
      </c>
    </row>
    <row r="89" spans="1:9" s="21" customFormat="1" ht="47.25" customHeight="1">
      <c r="A89" s="3" t="s">
        <v>11</v>
      </c>
      <c r="B89" s="108" t="s">
        <v>91</v>
      </c>
      <c r="C89" s="108"/>
      <c r="D89" s="108"/>
      <c r="E89" s="108"/>
      <c r="F89" s="108"/>
      <c r="G89" s="108"/>
      <c r="H89" s="44">
        <f>'[1]Dados'!N6</f>
        <v>0.02</v>
      </c>
      <c r="I89" s="216">
        <f>I35*2%</f>
        <v>0.16140000000000002</v>
      </c>
    </row>
    <row r="90" spans="1:9" s="21" customFormat="1" ht="27.75" customHeight="1">
      <c r="A90" s="3" t="s">
        <v>13</v>
      </c>
      <c r="B90" s="108" t="s">
        <v>92</v>
      </c>
      <c r="C90" s="108"/>
      <c r="D90" s="108"/>
      <c r="E90" s="108"/>
      <c r="F90" s="108"/>
      <c r="G90" s="108"/>
      <c r="H90" s="108"/>
      <c r="I90" s="217">
        <f>(((I35/30)*7)/12*100%)</f>
        <v>0.15691666666666668</v>
      </c>
    </row>
    <row r="91" spans="1:9" s="21" customFormat="1" ht="19.5" customHeight="1">
      <c r="A91" s="3" t="s">
        <v>38</v>
      </c>
      <c r="B91" s="142" t="s">
        <v>93</v>
      </c>
      <c r="C91" s="142"/>
      <c r="D91" s="142"/>
      <c r="E91" s="142"/>
      <c r="F91" s="142"/>
      <c r="G91" s="142"/>
      <c r="H91" s="142"/>
      <c r="I91" s="216">
        <f>I90*H58</f>
        <v>0.05774533333333334</v>
      </c>
    </row>
    <row r="92" spans="1:9" s="21" customFormat="1" ht="36.75" customHeight="1">
      <c r="A92" s="3" t="s">
        <v>63</v>
      </c>
      <c r="B92" s="108" t="s">
        <v>94</v>
      </c>
      <c r="C92" s="108"/>
      <c r="D92" s="108"/>
      <c r="E92" s="108"/>
      <c r="F92" s="108"/>
      <c r="G92" s="108"/>
      <c r="H92" s="44">
        <f>'[1]Dados'!N7</f>
        <v>0.02</v>
      </c>
      <c r="I92" s="218">
        <f>I35*2%</f>
        <v>0.16140000000000002</v>
      </c>
    </row>
    <row r="93" spans="1:9" s="21" customFormat="1" ht="15.75" customHeight="1">
      <c r="A93" s="109" t="s">
        <v>51</v>
      </c>
      <c r="B93" s="109"/>
      <c r="C93" s="109"/>
      <c r="D93" s="109"/>
      <c r="E93" s="109"/>
      <c r="F93" s="109"/>
      <c r="G93" s="109"/>
      <c r="H93" s="109"/>
      <c r="I93" s="20">
        <f>SUM(I87:I92)</f>
        <v>0.573777</v>
      </c>
    </row>
    <row r="94" spans="1:9" ht="15.75">
      <c r="A94" s="119" t="s">
        <v>95</v>
      </c>
      <c r="B94" s="119"/>
      <c r="C94" s="119"/>
      <c r="D94" s="119"/>
      <c r="E94" s="119"/>
      <c r="F94" s="119"/>
      <c r="G94" s="119"/>
      <c r="H94" s="119"/>
      <c r="I94" s="119"/>
    </row>
    <row r="95" spans="1:9" ht="24.75" customHeight="1">
      <c r="A95" s="133" t="s">
        <v>96</v>
      </c>
      <c r="B95" s="133"/>
      <c r="C95" s="133"/>
      <c r="D95" s="133"/>
      <c r="E95" s="133"/>
      <c r="F95" s="133"/>
      <c r="G95" s="133"/>
      <c r="H95" s="133"/>
      <c r="I95" s="133"/>
    </row>
    <row r="96" spans="1:9" ht="12.75" customHeight="1">
      <c r="A96" s="134"/>
      <c r="B96" s="135"/>
      <c r="C96" s="135"/>
      <c r="D96" s="135"/>
      <c r="E96" s="135"/>
      <c r="F96" s="135"/>
      <c r="G96" s="135"/>
      <c r="H96" s="135"/>
      <c r="I96" s="136"/>
    </row>
    <row r="97" spans="1:9" ht="42" customHeight="1">
      <c r="A97" s="137" t="s">
        <v>97</v>
      </c>
      <c r="B97" s="138"/>
      <c r="C97" s="138"/>
      <c r="D97" s="138"/>
      <c r="E97" s="138"/>
      <c r="F97" s="138"/>
      <c r="G97" s="138"/>
      <c r="H97" s="139"/>
      <c r="I97" s="45">
        <v>0</v>
      </c>
    </row>
    <row r="98" spans="1:9" ht="12">
      <c r="A98" s="140"/>
      <c r="B98" s="140"/>
      <c r="C98" s="140"/>
      <c r="D98" s="140"/>
      <c r="E98" s="140"/>
      <c r="F98" s="140"/>
      <c r="G98" s="140"/>
      <c r="H98" s="140"/>
      <c r="I98" s="140"/>
    </row>
    <row r="99" spans="1:9" ht="15">
      <c r="A99" s="141" t="s">
        <v>98</v>
      </c>
      <c r="B99" s="141"/>
      <c r="C99" s="141"/>
      <c r="D99" s="141"/>
      <c r="E99" s="141"/>
      <c r="F99" s="141"/>
      <c r="G99" s="141"/>
      <c r="H99" s="141"/>
      <c r="I99" s="141"/>
    </row>
    <row r="100" spans="1:10" ht="24" customHeight="1">
      <c r="A100" s="46" t="s">
        <v>99</v>
      </c>
      <c r="B100" s="129" t="s">
        <v>100</v>
      </c>
      <c r="C100" s="129"/>
      <c r="D100" s="129"/>
      <c r="E100" s="129"/>
      <c r="F100" s="129"/>
      <c r="G100" s="129"/>
      <c r="H100" s="129"/>
      <c r="I100" s="47" t="s">
        <v>48</v>
      </c>
      <c r="J100" s="48"/>
    </row>
    <row r="101" spans="1:9" ht="30" customHeight="1">
      <c r="A101" s="49" t="s">
        <v>6</v>
      </c>
      <c r="B101" s="130" t="s">
        <v>101</v>
      </c>
      <c r="C101" s="131"/>
      <c r="D101" s="131"/>
      <c r="E101" s="131"/>
      <c r="F101" s="131"/>
      <c r="G101" s="131"/>
      <c r="H101" s="132"/>
      <c r="I101" s="14">
        <v>0</v>
      </c>
    </row>
    <row r="102" spans="1:9" ht="15.75" customHeight="1">
      <c r="A102" s="3" t="s">
        <v>8</v>
      </c>
      <c r="B102" s="108" t="s">
        <v>102</v>
      </c>
      <c r="C102" s="108"/>
      <c r="D102" s="108"/>
      <c r="E102" s="108"/>
      <c r="F102" s="108"/>
      <c r="G102" s="108"/>
      <c r="H102" s="108"/>
      <c r="I102" s="14">
        <v>0</v>
      </c>
    </row>
    <row r="103" spans="1:9" ht="25.5" customHeight="1">
      <c r="A103" s="3" t="s">
        <v>11</v>
      </c>
      <c r="B103" s="108" t="s">
        <v>103</v>
      </c>
      <c r="C103" s="108"/>
      <c r="D103" s="108"/>
      <c r="E103" s="108"/>
      <c r="F103" s="108"/>
      <c r="G103" s="108"/>
      <c r="H103" s="108"/>
      <c r="I103" s="14">
        <v>0</v>
      </c>
    </row>
    <row r="104" spans="1:9" ht="24" customHeight="1">
      <c r="A104" s="3" t="s">
        <v>13</v>
      </c>
      <c r="B104" s="108" t="s">
        <v>104</v>
      </c>
      <c r="C104" s="108"/>
      <c r="D104" s="108"/>
      <c r="E104" s="108"/>
      <c r="F104" s="108"/>
      <c r="G104" s="108"/>
      <c r="H104" s="108"/>
      <c r="I104" s="14">
        <v>0</v>
      </c>
    </row>
    <row r="105" spans="1:9" ht="24.75" customHeight="1">
      <c r="A105" s="3" t="s">
        <v>38</v>
      </c>
      <c r="B105" s="121" t="s">
        <v>105</v>
      </c>
      <c r="C105" s="121"/>
      <c r="D105" s="121"/>
      <c r="E105" s="121"/>
      <c r="F105" s="121"/>
      <c r="G105" s="121"/>
      <c r="H105" s="121"/>
      <c r="I105" s="14">
        <v>0</v>
      </c>
    </row>
    <row r="106" spans="1:9" ht="27" customHeight="1">
      <c r="A106" s="3" t="s">
        <v>63</v>
      </c>
      <c r="B106" s="108" t="s">
        <v>106</v>
      </c>
      <c r="C106" s="108"/>
      <c r="D106" s="108"/>
      <c r="E106" s="108"/>
      <c r="F106" s="108"/>
      <c r="G106" s="108"/>
      <c r="H106" s="108"/>
      <c r="I106" s="14">
        <v>0</v>
      </c>
    </row>
    <row r="107" spans="1:9" ht="15.75" customHeight="1">
      <c r="A107" s="125" t="s">
        <v>107</v>
      </c>
      <c r="B107" s="125"/>
      <c r="C107" s="125"/>
      <c r="D107" s="125"/>
      <c r="E107" s="125"/>
      <c r="F107" s="125"/>
      <c r="G107" s="125"/>
      <c r="H107" s="125"/>
      <c r="I107" s="20">
        <f>SUM(I101:I106)</f>
        <v>0</v>
      </c>
    </row>
    <row r="108" spans="1:9" ht="15.75" customHeight="1">
      <c r="A108" s="3" t="s">
        <v>41</v>
      </c>
      <c r="B108" s="107" t="s">
        <v>108</v>
      </c>
      <c r="C108" s="126"/>
      <c r="D108" s="126"/>
      <c r="E108" s="126"/>
      <c r="F108" s="126"/>
      <c r="G108" s="127"/>
      <c r="H108" s="50">
        <f>H58</f>
        <v>0.36800000000000005</v>
      </c>
      <c r="I108" s="9">
        <f>H108*I107</f>
        <v>0</v>
      </c>
    </row>
    <row r="109" spans="1:9" ht="15.75" customHeight="1">
      <c r="A109" s="125" t="s">
        <v>51</v>
      </c>
      <c r="B109" s="125"/>
      <c r="C109" s="125"/>
      <c r="D109" s="125"/>
      <c r="E109" s="125"/>
      <c r="F109" s="125"/>
      <c r="G109" s="125"/>
      <c r="H109" s="125"/>
      <c r="I109" s="20">
        <f>I107+I108</f>
        <v>0</v>
      </c>
    </row>
    <row r="110" spans="1:9" ht="15.75" customHeight="1">
      <c r="A110" s="128" t="s">
        <v>109</v>
      </c>
      <c r="B110" s="128"/>
      <c r="C110" s="128"/>
      <c r="D110" s="128"/>
      <c r="E110" s="128"/>
      <c r="F110" s="128"/>
      <c r="G110" s="128"/>
      <c r="H110" s="128"/>
      <c r="I110" s="128"/>
    </row>
    <row r="111" spans="1:9" ht="15.75" customHeight="1">
      <c r="A111" s="51" t="s">
        <v>110</v>
      </c>
      <c r="B111" s="124" t="s">
        <v>111</v>
      </c>
      <c r="C111" s="124"/>
      <c r="D111" s="124"/>
      <c r="E111" s="124"/>
      <c r="F111" s="124"/>
      <c r="G111" s="124"/>
      <c r="H111" s="124"/>
      <c r="I111" s="52" t="s">
        <v>48</v>
      </c>
    </row>
    <row r="112" spans="1:9" ht="15.75" customHeight="1">
      <c r="A112" s="53" t="s">
        <v>6</v>
      </c>
      <c r="B112" s="122" t="s">
        <v>112</v>
      </c>
      <c r="C112" s="122"/>
      <c r="D112" s="122"/>
      <c r="E112" s="122"/>
      <c r="F112" s="122"/>
      <c r="G112" s="122"/>
      <c r="H112" s="122"/>
      <c r="I112" s="54">
        <v>0</v>
      </c>
    </row>
    <row r="113" spans="1:9" ht="15.75" customHeight="1">
      <c r="A113" s="109" t="s">
        <v>51</v>
      </c>
      <c r="B113" s="109"/>
      <c r="C113" s="109"/>
      <c r="D113" s="109"/>
      <c r="E113" s="109"/>
      <c r="F113" s="109"/>
      <c r="G113" s="109"/>
      <c r="H113" s="109"/>
      <c r="I113" s="20">
        <v>0</v>
      </c>
    </row>
    <row r="114" spans="1:9" ht="15.75">
      <c r="A114" s="123" t="s">
        <v>113</v>
      </c>
      <c r="B114" s="123"/>
      <c r="C114" s="123"/>
      <c r="D114" s="123"/>
      <c r="E114" s="123"/>
      <c r="F114" s="123"/>
      <c r="G114" s="123"/>
      <c r="H114" s="123"/>
      <c r="I114" s="123"/>
    </row>
    <row r="115" spans="1:9" ht="15">
      <c r="A115" s="40">
        <v>4</v>
      </c>
      <c r="B115" s="124" t="s">
        <v>114</v>
      </c>
      <c r="C115" s="124"/>
      <c r="D115" s="124"/>
      <c r="E115" s="124"/>
      <c r="F115" s="124"/>
      <c r="G115" s="124"/>
      <c r="H115" s="124"/>
      <c r="I115" s="52" t="s">
        <v>48</v>
      </c>
    </row>
    <row r="116" spans="1:9" ht="12.75">
      <c r="A116" s="55" t="s">
        <v>99</v>
      </c>
      <c r="B116" s="122" t="s">
        <v>115</v>
      </c>
      <c r="C116" s="122"/>
      <c r="D116" s="122"/>
      <c r="E116" s="122"/>
      <c r="F116" s="122"/>
      <c r="G116" s="122"/>
      <c r="H116" s="122"/>
      <c r="I116" s="54">
        <f>I109</f>
        <v>0</v>
      </c>
    </row>
    <row r="117" spans="1:9" ht="12.75">
      <c r="A117" s="55" t="s">
        <v>116</v>
      </c>
      <c r="B117" s="122" t="s">
        <v>111</v>
      </c>
      <c r="C117" s="122"/>
      <c r="D117" s="122"/>
      <c r="E117" s="122"/>
      <c r="F117" s="122"/>
      <c r="G117" s="122"/>
      <c r="H117" s="122"/>
      <c r="I117" s="54">
        <f>I113</f>
        <v>0</v>
      </c>
    </row>
    <row r="118" spans="1:9" ht="12.75">
      <c r="A118" s="118" t="s">
        <v>51</v>
      </c>
      <c r="B118" s="118"/>
      <c r="C118" s="118"/>
      <c r="D118" s="118"/>
      <c r="E118" s="118"/>
      <c r="F118" s="118"/>
      <c r="G118" s="118"/>
      <c r="H118" s="118"/>
      <c r="I118" s="56">
        <f>SUM(I116+I117)</f>
        <v>0</v>
      </c>
    </row>
    <row r="119" spans="1:9" s="21" customFormat="1" ht="15.75">
      <c r="A119" s="119" t="s">
        <v>117</v>
      </c>
      <c r="B119" s="119"/>
      <c r="C119" s="119"/>
      <c r="D119" s="119"/>
      <c r="E119" s="119"/>
      <c r="F119" s="119"/>
      <c r="G119" s="119"/>
      <c r="H119" s="119"/>
      <c r="I119" s="119"/>
    </row>
    <row r="120" spans="1:9" ht="15">
      <c r="A120" s="31">
        <v>5</v>
      </c>
      <c r="B120" s="120" t="s">
        <v>118</v>
      </c>
      <c r="C120" s="120"/>
      <c r="D120" s="120"/>
      <c r="E120" s="120"/>
      <c r="F120" s="120"/>
      <c r="G120" s="120"/>
      <c r="H120" s="120"/>
      <c r="I120" s="31" t="s">
        <v>48</v>
      </c>
    </row>
    <row r="121" spans="1:9" ht="27" customHeight="1">
      <c r="A121" s="3" t="s">
        <v>6</v>
      </c>
      <c r="B121" s="121" t="s">
        <v>119</v>
      </c>
      <c r="C121" s="121"/>
      <c r="D121" s="121"/>
      <c r="E121" s="121"/>
      <c r="F121" s="121"/>
      <c r="G121" s="121"/>
      <c r="H121" s="121"/>
      <c r="I121" s="57">
        <v>0</v>
      </c>
    </row>
    <row r="122" spans="1:9" ht="15.75" customHeight="1">
      <c r="A122" s="3" t="s">
        <v>8</v>
      </c>
      <c r="B122" s="121" t="s">
        <v>83</v>
      </c>
      <c r="C122" s="121"/>
      <c r="D122" s="121"/>
      <c r="E122" s="121"/>
      <c r="F122" s="121"/>
      <c r="G122" s="121"/>
      <c r="H122" s="121"/>
      <c r="I122" s="39">
        <v>0</v>
      </c>
    </row>
    <row r="123" spans="1:9" ht="15.75" customHeight="1">
      <c r="A123" s="109" t="s">
        <v>120</v>
      </c>
      <c r="B123" s="109"/>
      <c r="C123" s="109"/>
      <c r="D123" s="109"/>
      <c r="E123" s="109"/>
      <c r="F123" s="109"/>
      <c r="G123" s="109"/>
      <c r="H123" s="109"/>
      <c r="I123" s="58">
        <f>SUM(I121:I122)</f>
        <v>0</v>
      </c>
    </row>
    <row r="124" spans="1:9" ht="15.75" customHeight="1">
      <c r="A124" s="115" t="s">
        <v>121</v>
      </c>
      <c r="B124" s="115"/>
      <c r="C124" s="115"/>
      <c r="D124" s="115"/>
      <c r="E124" s="115"/>
      <c r="F124" s="115"/>
      <c r="G124" s="115"/>
      <c r="H124" s="115"/>
      <c r="I124" s="115"/>
    </row>
    <row r="125" spans="1:9" ht="12.75" customHeight="1">
      <c r="A125" s="59"/>
      <c r="B125" s="60"/>
      <c r="C125" s="60"/>
      <c r="D125" s="60"/>
      <c r="E125" s="60"/>
      <c r="F125" s="60"/>
      <c r="G125" s="60"/>
      <c r="H125" s="60"/>
      <c r="I125" s="61"/>
    </row>
    <row r="126" spans="1:9" ht="15.75">
      <c r="A126" s="116" t="s">
        <v>122</v>
      </c>
      <c r="B126" s="116"/>
      <c r="C126" s="116"/>
      <c r="D126" s="116"/>
      <c r="E126" s="116"/>
      <c r="F126" s="116"/>
      <c r="G126" s="116"/>
      <c r="H126" s="116"/>
      <c r="I126" s="116"/>
    </row>
    <row r="127" spans="1:9" ht="25.5">
      <c r="A127" s="31">
        <v>6</v>
      </c>
      <c r="B127" s="117" t="s">
        <v>123</v>
      </c>
      <c r="C127" s="117"/>
      <c r="D127" s="117"/>
      <c r="E127" s="117"/>
      <c r="F127" s="117"/>
      <c r="G127" s="117"/>
      <c r="H127" s="23" t="s">
        <v>33</v>
      </c>
      <c r="I127" s="63" t="s">
        <v>48</v>
      </c>
    </row>
    <row r="128" spans="1:9" ht="50.25" customHeight="1">
      <c r="A128" s="111" t="s">
        <v>124</v>
      </c>
      <c r="B128" s="111"/>
      <c r="C128" s="111"/>
      <c r="D128" s="111"/>
      <c r="E128" s="111"/>
      <c r="F128" s="111"/>
      <c r="G128" s="111"/>
      <c r="H128" s="64" t="s">
        <v>39</v>
      </c>
      <c r="I128" s="65">
        <f>SUM(I35+I84+I93+I118+I123)</f>
        <v>9.800337</v>
      </c>
    </row>
    <row r="129" spans="1:9" ht="15.75" customHeight="1">
      <c r="A129" s="3" t="s">
        <v>6</v>
      </c>
      <c r="B129" s="110" t="s">
        <v>125</v>
      </c>
      <c r="C129" s="110"/>
      <c r="D129" s="110"/>
      <c r="E129" s="110"/>
      <c r="F129" s="110"/>
      <c r="G129" s="110"/>
      <c r="H129" s="66">
        <f>'[1]Dados'!K13</f>
        <v>0.05</v>
      </c>
      <c r="I129" s="9">
        <f>ROUND(H129*I128,2)</f>
        <v>0.49</v>
      </c>
    </row>
    <row r="130" spans="1:9" ht="50.25" customHeight="1">
      <c r="A130" s="111" t="s">
        <v>126</v>
      </c>
      <c r="B130" s="111"/>
      <c r="C130" s="111"/>
      <c r="D130" s="111"/>
      <c r="E130" s="111"/>
      <c r="F130" s="111"/>
      <c r="G130" s="111"/>
      <c r="H130" s="67" t="s">
        <v>39</v>
      </c>
      <c r="I130" s="65">
        <f>SUM(I35+I84+I93+I118+I123+I129)</f>
        <v>10.290337000000001</v>
      </c>
    </row>
    <row r="131" spans="1:9" ht="15.75" customHeight="1">
      <c r="A131" s="3" t="s">
        <v>8</v>
      </c>
      <c r="B131" s="110" t="s">
        <v>127</v>
      </c>
      <c r="C131" s="110"/>
      <c r="D131" s="110"/>
      <c r="E131" s="110"/>
      <c r="F131" s="110"/>
      <c r="G131" s="110"/>
      <c r="H131" s="66">
        <f>'[1]Dados'!K14</f>
        <v>0.1</v>
      </c>
      <c r="I131" s="9">
        <f>ROUND(H131*I130,2)</f>
        <v>1.03</v>
      </c>
    </row>
    <row r="132" spans="1:9" ht="48.75" customHeight="1">
      <c r="A132" s="111" t="s">
        <v>128</v>
      </c>
      <c r="B132" s="111"/>
      <c r="C132" s="111"/>
      <c r="D132" s="111"/>
      <c r="E132" s="111"/>
      <c r="F132" s="111"/>
      <c r="G132" s="111"/>
      <c r="H132" s="67" t="s">
        <v>39</v>
      </c>
      <c r="I132" s="65">
        <f>SUM(I35+I84+I93+I118+I123+I129+I131)</f>
        <v>11.320337</v>
      </c>
    </row>
    <row r="133" spans="1:9" ht="16.5" customHeight="1">
      <c r="A133" s="62" t="s">
        <v>11</v>
      </c>
      <c r="B133" s="112" t="s">
        <v>129</v>
      </c>
      <c r="C133" s="112"/>
      <c r="D133" s="112"/>
      <c r="E133" s="112"/>
      <c r="F133" s="112"/>
      <c r="G133" s="112"/>
      <c r="H133" s="26" t="s">
        <v>39</v>
      </c>
      <c r="I133" s="9" t="s">
        <v>39</v>
      </c>
    </row>
    <row r="134" spans="1:9" ht="12.75">
      <c r="A134" s="3"/>
      <c r="B134" s="113" t="s">
        <v>130</v>
      </c>
      <c r="C134" s="113"/>
      <c r="D134" s="113"/>
      <c r="E134" s="113"/>
      <c r="F134" s="113"/>
      <c r="G134" s="113"/>
      <c r="H134" s="26" t="s">
        <v>39</v>
      </c>
      <c r="I134" s="9" t="s">
        <v>39</v>
      </c>
    </row>
    <row r="135" spans="1:9" ht="22.5" customHeight="1">
      <c r="A135" s="3"/>
      <c r="B135" s="114" t="s">
        <v>131</v>
      </c>
      <c r="C135" s="114"/>
      <c r="D135" s="114"/>
      <c r="E135" s="114"/>
      <c r="F135" s="114"/>
      <c r="G135" s="114"/>
      <c r="H135" s="68">
        <f>'[1]Dados'!K7</f>
        <v>0.076</v>
      </c>
      <c r="I135" s="69">
        <f>ROUND(($I$132/(1-$H$141))*H135,2)</f>
        <v>0.99</v>
      </c>
    </row>
    <row r="136" spans="1:9" ht="22.5" customHeight="1">
      <c r="A136" s="3"/>
      <c r="B136" s="114" t="s">
        <v>132</v>
      </c>
      <c r="C136" s="114"/>
      <c r="D136" s="114"/>
      <c r="E136" s="114"/>
      <c r="F136" s="114"/>
      <c r="G136" s="114"/>
      <c r="H136" s="68">
        <f>'[1]Dados'!K8</f>
        <v>0.0165</v>
      </c>
      <c r="I136" s="69">
        <f>ROUND(($I$132/(1-$H$141))*H136,2)</f>
        <v>0.22</v>
      </c>
    </row>
    <row r="137" spans="1:9" ht="18" customHeight="1">
      <c r="A137" s="3"/>
      <c r="B137" s="107" t="s">
        <v>133</v>
      </c>
      <c r="C137" s="107"/>
      <c r="D137" s="107"/>
      <c r="E137" s="107"/>
      <c r="F137" s="107"/>
      <c r="G137" s="107"/>
      <c r="H137" s="70" t="s">
        <v>39</v>
      </c>
      <c r="I137" s="69" t="s">
        <v>39</v>
      </c>
    </row>
    <row r="138" spans="1:9" ht="18" customHeight="1">
      <c r="A138" s="3"/>
      <c r="B138" s="107" t="s">
        <v>134</v>
      </c>
      <c r="C138" s="107"/>
      <c r="D138" s="107"/>
      <c r="E138" s="107"/>
      <c r="F138" s="107"/>
      <c r="G138" s="107"/>
      <c r="H138" s="70" t="s">
        <v>39</v>
      </c>
      <c r="I138" s="69" t="s">
        <v>39</v>
      </c>
    </row>
    <row r="139" spans="1:9" ht="25.5" customHeight="1">
      <c r="A139" s="3"/>
      <c r="B139" s="108" t="s">
        <v>135</v>
      </c>
      <c r="C139" s="108"/>
      <c r="D139" s="108"/>
      <c r="E139" s="108"/>
      <c r="F139" s="108"/>
      <c r="G139" s="108"/>
      <c r="H139" s="68">
        <f>'[1]Dados'!K2</f>
        <v>0.04</v>
      </c>
      <c r="I139" s="69">
        <f>ROUND(($I$132/(1-$H$141))*H139,2)</f>
        <v>0.52</v>
      </c>
    </row>
    <row r="140" spans="1:9" ht="15.75" customHeight="1">
      <c r="A140" s="109" t="s">
        <v>136</v>
      </c>
      <c r="B140" s="109"/>
      <c r="C140" s="109"/>
      <c r="D140" s="109"/>
      <c r="E140" s="109"/>
      <c r="F140" s="109"/>
      <c r="G140" s="109"/>
      <c r="H140" s="109"/>
      <c r="I140" s="20">
        <f>SUM(I129+I131+I135+I136+I139)</f>
        <v>3.25</v>
      </c>
    </row>
    <row r="141" spans="1:9" ht="15.75" customHeight="1">
      <c r="A141" s="92" t="s">
        <v>137</v>
      </c>
      <c r="B141" s="92"/>
      <c r="C141" s="93"/>
      <c r="D141" s="93"/>
      <c r="E141" s="93"/>
      <c r="F141" s="93"/>
      <c r="G141" s="93"/>
      <c r="H141" s="71">
        <f>SUM(H135:H139)</f>
        <v>0.1325</v>
      </c>
      <c r="I141" s="72">
        <f>SUM(I135:I139)</f>
        <v>1.73</v>
      </c>
    </row>
    <row r="142" spans="1:9" ht="12.75" customHeight="1">
      <c r="A142" s="94" t="s">
        <v>138</v>
      </c>
      <c r="B142" s="95"/>
      <c r="C142" s="96" t="s">
        <v>139</v>
      </c>
      <c r="D142" s="97"/>
      <c r="E142" s="97"/>
      <c r="F142" s="97"/>
      <c r="G142" s="97"/>
      <c r="H142" s="97"/>
      <c r="I142" s="98"/>
    </row>
    <row r="143" spans="1:9" ht="12" customHeight="1">
      <c r="A143" s="94"/>
      <c r="B143" s="95"/>
      <c r="C143" s="99" t="s">
        <v>140</v>
      </c>
      <c r="D143" s="100"/>
      <c r="E143" s="100"/>
      <c r="F143" s="100"/>
      <c r="G143" s="100"/>
      <c r="H143" s="100"/>
      <c r="I143" s="101"/>
    </row>
    <row r="144" spans="1:9" ht="13.5" customHeight="1">
      <c r="A144" s="94"/>
      <c r="B144" s="95"/>
      <c r="C144" s="102" t="s">
        <v>141</v>
      </c>
      <c r="D144" s="103"/>
      <c r="E144" s="103"/>
      <c r="F144" s="103"/>
      <c r="G144" s="103"/>
      <c r="H144" s="103"/>
      <c r="I144" s="104"/>
    </row>
    <row r="145" spans="1:9" ht="12.75">
      <c r="A145" s="105"/>
      <c r="B145" s="105"/>
      <c r="C145" s="105"/>
      <c r="D145" s="105"/>
      <c r="E145" s="105"/>
      <c r="F145" s="105"/>
      <c r="G145" s="105"/>
      <c r="H145" s="105"/>
      <c r="I145" s="105"/>
    </row>
    <row r="146" spans="1:9" ht="24" customHeight="1">
      <c r="A146" s="87" t="s">
        <v>142</v>
      </c>
      <c r="B146" s="87"/>
      <c r="C146" s="87"/>
      <c r="D146" s="87"/>
      <c r="E146" s="87"/>
      <c r="F146" s="87"/>
      <c r="G146" s="87"/>
      <c r="H146" s="87"/>
      <c r="I146" s="87"/>
    </row>
    <row r="147" spans="1:9" ht="12.75">
      <c r="A147" s="88"/>
      <c r="B147" s="88"/>
      <c r="C147" s="88"/>
      <c r="D147" s="88"/>
      <c r="E147" s="88"/>
      <c r="F147" s="88"/>
      <c r="G147" s="88"/>
      <c r="H147" s="88"/>
      <c r="I147" s="88"/>
    </row>
    <row r="148" spans="1:9" ht="16.5" customHeight="1">
      <c r="A148" s="89" t="s">
        <v>143</v>
      </c>
      <c r="B148" s="90"/>
      <c r="C148" s="90"/>
      <c r="D148" s="90"/>
      <c r="E148" s="90"/>
      <c r="F148" s="90"/>
      <c r="G148" s="90"/>
      <c r="H148" s="90"/>
      <c r="I148" s="90"/>
    </row>
    <row r="149" spans="1:9" ht="15" customHeight="1">
      <c r="A149" s="91" t="s">
        <v>144</v>
      </c>
      <c r="B149" s="91"/>
      <c r="C149" s="91"/>
      <c r="D149" s="91"/>
      <c r="E149" s="91"/>
      <c r="F149" s="91"/>
      <c r="G149" s="91"/>
      <c r="H149" s="91"/>
      <c r="I149" s="23" t="s">
        <v>48</v>
      </c>
    </row>
    <row r="150" spans="1:9" ht="15" customHeight="1">
      <c r="A150" s="73" t="s">
        <v>6</v>
      </c>
      <c r="B150" s="83" t="s">
        <v>145</v>
      </c>
      <c r="C150" s="83"/>
      <c r="D150" s="83"/>
      <c r="E150" s="83"/>
      <c r="F150" s="83"/>
      <c r="G150" s="83"/>
      <c r="H150" s="83"/>
      <c r="I150" s="39">
        <f>I35</f>
        <v>8.07</v>
      </c>
    </row>
    <row r="151" spans="1:9" ht="15" customHeight="1">
      <c r="A151" s="73" t="s">
        <v>8</v>
      </c>
      <c r="B151" s="83" t="s">
        <v>146</v>
      </c>
      <c r="C151" s="83"/>
      <c r="D151" s="83"/>
      <c r="E151" s="83"/>
      <c r="F151" s="83"/>
      <c r="G151" s="83"/>
      <c r="H151" s="83"/>
      <c r="I151" s="39">
        <f>I84</f>
        <v>1.15656</v>
      </c>
    </row>
    <row r="152" spans="1:9" ht="15" customHeight="1">
      <c r="A152" s="73" t="s">
        <v>11</v>
      </c>
      <c r="B152" s="83" t="s">
        <v>147</v>
      </c>
      <c r="C152" s="83"/>
      <c r="D152" s="83"/>
      <c r="E152" s="83"/>
      <c r="F152" s="83"/>
      <c r="G152" s="83"/>
      <c r="H152" s="83"/>
      <c r="I152" s="39">
        <f>I93</f>
        <v>0.573777</v>
      </c>
    </row>
    <row r="153" spans="1:9" ht="15" customHeight="1">
      <c r="A153" s="74" t="s">
        <v>13</v>
      </c>
      <c r="B153" s="83" t="s">
        <v>148</v>
      </c>
      <c r="C153" s="83"/>
      <c r="D153" s="83"/>
      <c r="E153" s="83"/>
      <c r="F153" s="83"/>
      <c r="G153" s="83"/>
      <c r="H153" s="83"/>
      <c r="I153" s="39">
        <f>I118</f>
        <v>0</v>
      </c>
    </row>
    <row r="154" spans="1:9" ht="15" customHeight="1">
      <c r="A154" s="75" t="s">
        <v>38</v>
      </c>
      <c r="B154" s="84" t="s">
        <v>149</v>
      </c>
      <c r="C154" s="84"/>
      <c r="D154" s="84"/>
      <c r="E154" s="84"/>
      <c r="F154" s="84"/>
      <c r="G154" s="84"/>
      <c r="H154" s="84"/>
      <c r="I154" s="76">
        <f>I123</f>
        <v>0</v>
      </c>
    </row>
    <row r="155" spans="1:9" ht="15" customHeight="1">
      <c r="A155" s="85" t="s">
        <v>150</v>
      </c>
      <c r="B155" s="85"/>
      <c r="C155" s="85"/>
      <c r="D155" s="85"/>
      <c r="E155" s="85"/>
      <c r="F155" s="85"/>
      <c r="G155" s="85"/>
      <c r="H155" s="85"/>
      <c r="I155" s="77">
        <f>SUM(I150:I154)</f>
        <v>9.800337</v>
      </c>
    </row>
    <row r="156" spans="1:9" ht="15" customHeight="1">
      <c r="A156" s="78" t="s">
        <v>63</v>
      </c>
      <c r="B156" s="86" t="s">
        <v>122</v>
      </c>
      <c r="C156" s="86"/>
      <c r="D156" s="86"/>
      <c r="E156" s="86"/>
      <c r="F156" s="86"/>
      <c r="G156" s="86"/>
      <c r="H156" s="86"/>
      <c r="I156" s="79">
        <f>I140</f>
        <v>3.25</v>
      </c>
    </row>
    <row r="157" spans="1:9" ht="18.75" customHeight="1">
      <c r="A157" s="211" t="s">
        <v>153</v>
      </c>
      <c r="B157" s="211"/>
      <c r="C157" s="211"/>
      <c r="D157" s="211"/>
      <c r="E157" s="211"/>
      <c r="F157" s="211"/>
      <c r="G157" s="211"/>
      <c r="H157" s="211"/>
      <c r="I157" s="82">
        <f>I155+I156</f>
        <v>13.050337</v>
      </c>
    </row>
    <row r="158" spans="1:9" ht="15" customHeight="1">
      <c r="A158" s="212" t="s">
        <v>157</v>
      </c>
      <c r="B158" s="213"/>
      <c r="C158" s="213"/>
      <c r="D158" s="213"/>
      <c r="E158" s="213"/>
      <c r="F158" s="213"/>
      <c r="G158" s="214"/>
      <c r="H158" s="209" t="s">
        <v>154</v>
      </c>
      <c r="I158" s="208"/>
    </row>
    <row r="159" spans="1:9" ht="15" customHeight="1">
      <c r="A159" s="211" t="s">
        <v>151</v>
      </c>
      <c r="B159" s="211"/>
      <c r="C159" s="211"/>
      <c r="D159" s="211"/>
      <c r="E159" s="211"/>
      <c r="F159" s="211"/>
      <c r="G159" s="211"/>
      <c r="H159" s="211"/>
      <c r="I159" s="210">
        <f>I157*40</f>
        <v>522.0134800000001</v>
      </c>
    </row>
    <row r="160" spans="1:9" ht="20.25">
      <c r="A160" s="207"/>
      <c r="B160" s="207"/>
      <c r="C160" s="207"/>
      <c r="D160" s="207"/>
      <c r="E160" s="207"/>
      <c r="F160" s="207"/>
      <c r="G160" s="207"/>
      <c r="H160" s="207"/>
      <c r="I160" s="207"/>
    </row>
  </sheetData>
  <sheetProtection/>
  <mergeCells count="203">
    <mergeCell ref="A2:I2"/>
    <mergeCell ref="A3:I3"/>
    <mergeCell ref="A4:E4"/>
    <mergeCell ref="F4:I6"/>
    <mergeCell ref="A5:E5"/>
    <mergeCell ref="A6:E6"/>
    <mergeCell ref="A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E13"/>
    <mergeCell ref="F13:G13"/>
    <mergeCell ref="H13:I13"/>
    <mergeCell ref="A14:E14"/>
    <mergeCell ref="F14:G14"/>
    <mergeCell ref="H14:I14"/>
    <mergeCell ref="A15:G15"/>
    <mergeCell ref="H15:I15"/>
    <mergeCell ref="A16:I16"/>
    <mergeCell ref="A17:I17"/>
    <mergeCell ref="A18:I18"/>
    <mergeCell ref="A19:I19"/>
    <mergeCell ref="A20:I20"/>
    <mergeCell ref="A21:I21"/>
    <mergeCell ref="K21:O21"/>
    <mergeCell ref="P21:W21"/>
    <mergeCell ref="X21:AE21"/>
    <mergeCell ref="AF21:AM21"/>
    <mergeCell ref="AN21:AU21"/>
    <mergeCell ref="AV21:BC21"/>
    <mergeCell ref="BD21:BK21"/>
    <mergeCell ref="BL21:BS21"/>
    <mergeCell ref="BT21:CA21"/>
    <mergeCell ref="CB21:CI21"/>
    <mergeCell ref="CJ21:CQ21"/>
    <mergeCell ref="CR21:CY21"/>
    <mergeCell ref="CZ21:DG21"/>
    <mergeCell ref="GJ21:GQ21"/>
    <mergeCell ref="GR21:GY21"/>
    <mergeCell ref="DH21:DO21"/>
    <mergeCell ref="DP21:DW21"/>
    <mergeCell ref="DX21:EE21"/>
    <mergeCell ref="EF21:EM21"/>
    <mergeCell ref="EN21:EU21"/>
    <mergeCell ref="EV21:FC21"/>
    <mergeCell ref="GZ21:HG21"/>
    <mergeCell ref="HH21:HO21"/>
    <mergeCell ref="HP21:HW21"/>
    <mergeCell ref="HX21:IE21"/>
    <mergeCell ref="B22:G22"/>
    <mergeCell ref="H22:I22"/>
    <mergeCell ref="FD21:FK21"/>
    <mergeCell ref="FL21:FS21"/>
    <mergeCell ref="FT21:GA21"/>
    <mergeCell ref="GB21:GI21"/>
    <mergeCell ref="B23:G23"/>
    <mergeCell ref="H23:I23"/>
    <mergeCell ref="B24:G24"/>
    <mergeCell ref="H24:I24"/>
    <mergeCell ref="B25:G25"/>
    <mergeCell ref="H25:I25"/>
    <mergeCell ref="B26:G26"/>
    <mergeCell ref="H26:I26"/>
    <mergeCell ref="A27:I27"/>
    <mergeCell ref="A28:I28"/>
    <mergeCell ref="A29:I29"/>
    <mergeCell ref="A30:I30"/>
    <mergeCell ref="B31:G31"/>
    <mergeCell ref="B32:H32"/>
    <mergeCell ref="B33:G33"/>
    <mergeCell ref="B34:H34"/>
    <mergeCell ref="A35:H35"/>
    <mergeCell ref="A36:I36"/>
    <mergeCell ref="A37:I37"/>
    <mergeCell ref="A38:I38"/>
    <mergeCell ref="A39:I39"/>
    <mergeCell ref="A40:I40"/>
    <mergeCell ref="A41:I41"/>
    <mergeCell ref="B42:H42"/>
    <mergeCell ref="B43:G43"/>
    <mergeCell ref="B44:G44"/>
    <mergeCell ref="A45:H45"/>
    <mergeCell ref="A46:I46"/>
    <mergeCell ref="A47:I47"/>
    <mergeCell ref="A48:I48"/>
    <mergeCell ref="B49:G49"/>
    <mergeCell ref="B50:G50"/>
    <mergeCell ref="B51:G51"/>
    <mergeCell ref="B52:C52"/>
    <mergeCell ref="B53:G53"/>
    <mergeCell ref="B54:G54"/>
    <mergeCell ref="B55:G55"/>
    <mergeCell ref="B56:G56"/>
    <mergeCell ref="B57:G57"/>
    <mergeCell ref="A58:G58"/>
    <mergeCell ref="A59:I59"/>
    <mergeCell ref="A60:I60"/>
    <mergeCell ref="A61:I61"/>
    <mergeCell ref="B62:H62"/>
    <mergeCell ref="B63:H63"/>
    <mergeCell ref="B64:G64"/>
    <mergeCell ref="B65:G65"/>
    <mergeCell ref="B66:G66"/>
    <mergeCell ref="B67:G67"/>
    <mergeCell ref="B68:H68"/>
    <mergeCell ref="B69:G69"/>
    <mergeCell ref="B70:G70"/>
    <mergeCell ref="B71:G71"/>
    <mergeCell ref="B72:H72"/>
    <mergeCell ref="B73:H73"/>
    <mergeCell ref="B74:H74"/>
    <mergeCell ref="B75:H75"/>
    <mergeCell ref="A76:H76"/>
    <mergeCell ref="A77:I77"/>
    <mergeCell ref="A78:I78"/>
    <mergeCell ref="A79:I79"/>
    <mergeCell ref="B80:H80"/>
    <mergeCell ref="B81:H81"/>
    <mergeCell ref="B82:H82"/>
    <mergeCell ref="B83:H83"/>
    <mergeCell ref="A84:H84"/>
    <mergeCell ref="A85:I85"/>
    <mergeCell ref="B86:H86"/>
    <mergeCell ref="B87:H87"/>
    <mergeCell ref="B88:H88"/>
    <mergeCell ref="B89:G89"/>
    <mergeCell ref="B90:H90"/>
    <mergeCell ref="B91:H91"/>
    <mergeCell ref="B92:G92"/>
    <mergeCell ref="A93:H93"/>
    <mergeCell ref="A94:I94"/>
    <mergeCell ref="A95:I95"/>
    <mergeCell ref="A96:I96"/>
    <mergeCell ref="A97:H97"/>
    <mergeCell ref="A98:I98"/>
    <mergeCell ref="A99:I99"/>
    <mergeCell ref="B100:H100"/>
    <mergeCell ref="B101:H101"/>
    <mergeCell ref="B102:H102"/>
    <mergeCell ref="B103:H103"/>
    <mergeCell ref="B104:H104"/>
    <mergeCell ref="B105:H105"/>
    <mergeCell ref="B106:H106"/>
    <mergeCell ref="A107:H107"/>
    <mergeCell ref="B108:G108"/>
    <mergeCell ref="A109:H109"/>
    <mergeCell ref="A110:I110"/>
    <mergeCell ref="B111:H111"/>
    <mergeCell ref="B112:H112"/>
    <mergeCell ref="A113:H113"/>
    <mergeCell ref="A114:I114"/>
    <mergeCell ref="B115:H115"/>
    <mergeCell ref="B116:H116"/>
    <mergeCell ref="B117:H117"/>
    <mergeCell ref="A118:H118"/>
    <mergeCell ref="A119:I119"/>
    <mergeCell ref="B120:H120"/>
    <mergeCell ref="B121:H121"/>
    <mergeCell ref="B122:H122"/>
    <mergeCell ref="A123:H123"/>
    <mergeCell ref="A124:I124"/>
    <mergeCell ref="A126:I126"/>
    <mergeCell ref="B127:G127"/>
    <mergeCell ref="A128:G128"/>
    <mergeCell ref="B129:G129"/>
    <mergeCell ref="A130:G130"/>
    <mergeCell ref="B131:G131"/>
    <mergeCell ref="A132:G132"/>
    <mergeCell ref="B133:G133"/>
    <mergeCell ref="B134:G134"/>
    <mergeCell ref="B135:G135"/>
    <mergeCell ref="B136:G136"/>
    <mergeCell ref="B137:G137"/>
    <mergeCell ref="B138:G138"/>
    <mergeCell ref="B139:G139"/>
    <mergeCell ref="A140:H140"/>
    <mergeCell ref="A141:G141"/>
    <mergeCell ref="A142:B144"/>
    <mergeCell ref="C142:I142"/>
    <mergeCell ref="C143:I143"/>
    <mergeCell ref="C144:I144"/>
    <mergeCell ref="A145:I145"/>
    <mergeCell ref="A146:I146"/>
    <mergeCell ref="A147:I147"/>
    <mergeCell ref="A148:I148"/>
    <mergeCell ref="A149:H149"/>
    <mergeCell ref="B150:H150"/>
    <mergeCell ref="B151:H151"/>
    <mergeCell ref="A160:I160"/>
    <mergeCell ref="B152:H152"/>
    <mergeCell ref="B153:H153"/>
    <mergeCell ref="B154:H154"/>
    <mergeCell ref="A155:H155"/>
    <mergeCell ref="B156:H156"/>
    <mergeCell ref="A157:H157"/>
    <mergeCell ref="A158:G158"/>
    <mergeCell ref="A159:H15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pccli</cp:lastModifiedBy>
  <dcterms:created xsi:type="dcterms:W3CDTF">2020-09-14T18:51:57Z</dcterms:created>
  <dcterms:modified xsi:type="dcterms:W3CDTF">2020-09-23T13:40:08Z</dcterms:modified>
  <cp:category/>
  <cp:version/>
  <cp:contentType/>
  <cp:contentStatus/>
</cp:coreProperties>
</file>