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drawings/vmlDrawing1.vml" ContentType="application/vnd.openxmlformats-officedocument.vmlDrawing"/>
  <Override PartName="/xl/worksheets/_rels/sheet1.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Override PartName="/xl/comments1.xml" ContentType="application/vnd.openxmlformats-officedocument.spreadsheetml.comments+xml"/>
  <Override PartName="/xl/styles.xml" ContentType="application/vnd.openxmlformats-officedocument.spreadsheetml.styl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USTO POR TRABALHADOR" sheetId="1" state="visible" r:id="rId2"/>
    <sheet name="VIGILANTE 12 X 36 DIURNO" sheetId="2" state="visible" r:id="rId3"/>
    <sheet name="VIGILANTE 12 X 36 NOTURNO" sheetId="3" state="visible" r:id="rId4"/>
    <sheet name="QUADRO RESUMO" sheetId="4" state="visible" r:id="rId5"/>
  </sheets>
  <definedNames>
    <definedName function="false" hidden="false" localSheetId="0" name="_xlnm.Print_Area" vbProcedure="false">'CUSTO POR TRABALHADOR'!$A$1:$E$307</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29" authorId="0">
      <text>
        <r>
          <rPr>
            <sz val="11"/>
            <color rgb="FF000000"/>
            <rFont val="Calibri"/>
            <family val="2"/>
            <charset val="1"/>
          </rPr>
          <t xml:space="preserve">Seges: </t>
        </r>
        <r>
          <rPr>
            <sz val="9"/>
            <color rgb="FF000000"/>
            <rFont val="Segoe UI"/>
            <family val="2"/>
            <charset val="1"/>
          </rPr>
          <t xml:space="preserve">Tabela resumo da totalização do Adicional noturno.
Automatizada, desde que não haja alterações de fórmulas ou estrutura da planilha.</t>
        </r>
      </text>
    </comment>
    <comment ref="A36" authorId="0">
      <text>
        <r>
          <rPr>
            <sz val="11"/>
            <color rgb="FF000000"/>
            <rFont val="Calibri"/>
            <family val="2"/>
            <charset val="1"/>
          </rPr>
          <t xml:space="preserve">Seges: </t>
        </r>
        <r>
          <rPr>
            <sz val="9"/>
            <color rgb="FF000000"/>
            <rFont val="Segoe UI"/>
            <family val="2"/>
            <charset val="1"/>
          </rPr>
          <t xml:space="preserve">Automatizada, desde que não haja alterações de fórmulas ou estrutura da planilha.
</t>
        </r>
      </text>
    </comment>
    <comment ref="A51" authorId="0">
      <text>
        <r>
          <rPr>
            <sz val="11"/>
            <color rgb="FF000000"/>
            <rFont val="Calibri"/>
            <family val="2"/>
            <charset val="1"/>
          </rPr>
          <t xml:space="preserve">Seges: </t>
        </r>
        <r>
          <rPr>
            <sz val="9"/>
            <color rgb="FF000000"/>
            <rFont val="Segoe UI"/>
            <family val="2"/>
            <charset val="1"/>
          </rPr>
          <t xml:space="preserve">Observações importantes: 
1ª - Levando em consideração a vigência contratual prevista no art. 57 da Lei nº 8.666, de 23 de junho de 1993, a referida rubrica tem como principal objetivo suprir a necessidade no final do contrato de 12 meses o pagamento ao direito às férias remuneradas, na forma prevista na Consolidação das Leis do Trabalho. Esta rubrica, quando da prorrogação contratual, torna-se objeto de custo não renovável. 
2ª - Deve ser ponderado pelo gestor no momento da composição de custos, a necessidade ou não da inclusão dessa rubrica, observada nesses casos sempre a duração do contrato. Caso seja firmado contrato com duração superior a 12 meses, sugere-se a exclusão dessa rubrica.
</t>
        </r>
      </text>
    </comment>
    <comment ref="A61" authorId="0">
      <text>
        <r>
          <rPr>
            <sz val="11"/>
            <color rgb="FF000000"/>
            <rFont val="Calibri"/>
            <family val="2"/>
            <charset val="1"/>
          </rPr>
          <t xml:space="preserve">Seges: </t>
        </r>
        <r>
          <rPr>
            <sz val="9"/>
            <color rgb="FF000000"/>
            <rFont val="Segoe UI"/>
            <family val="2"/>
            <charset val="1"/>
          </rPr>
          <t xml:space="preserve">apenas totaliza a previsão mensal de custos com 13° Salário, Férias e Adicional de Férias.
</t>
        </r>
      </text>
    </comment>
    <comment ref="A90" authorId="0">
      <text>
        <r>
          <rPr>
            <sz val="11"/>
            <color rgb="FF000000"/>
            <rFont val="Calibri"/>
            <family val="2"/>
            <charset val="1"/>
          </rPr>
          <t xml:space="preserve">Seges: </t>
        </r>
        <r>
          <rPr>
            <sz val="9"/>
            <color rgb="FF000000"/>
            <rFont val="Segoe UI"/>
            <family val="2"/>
            <charset val="1"/>
          </rPr>
          <t xml:space="preserve">Totalização dos Encargos. Automatizada, desde que não haja alteração nas fórmulas e estrutura da planilha.
</t>
        </r>
      </text>
    </comment>
    <comment ref="A138" authorId="0">
      <text>
        <r>
          <rPr>
            <sz val="11"/>
            <color rgb="FF000000"/>
            <rFont val="Calibri"/>
            <family val="2"/>
            <charset val="1"/>
          </rPr>
          <t xml:space="preserve">Seges: </t>
        </r>
        <r>
          <rPr>
            <sz val="9"/>
            <color rgb="FF000000"/>
            <rFont val="Segoe UI"/>
            <family val="2"/>
            <charset val="1"/>
          </rPr>
          <t xml:space="preserve">Apenas totaliza os custos efetivos com benefícios mensais do trabalhador.
Automatizada, desde que não haja alteração de fórmulas ou estrutura da planilha</t>
        </r>
      </text>
    </comment>
    <comment ref="A146" authorId="0">
      <text>
        <r>
          <rPr>
            <sz val="11"/>
            <color rgb="FF000000"/>
            <rFont val="Calibri"/>
            <family val="2"/>
            <charset val="1"/>
          </rPr>
          <t xml:space="preserve">Seges: </t>
        </r>
        <r>
          <rPr>
            <sz val="9"/>
            <color rgb="FF000000"/>
            <rFont val="Segoe UI"/>
            <family val="2"/>
            <charset val="1"/>
          </rPr>
          <t xml:space="preserve">Totaliza o módulo 2, com somatória de 13° salário, férias, adicional, encargos e benefícios.
</t>
        </r>
      </text>
    </comment>
    <comment ref="A212" authorId="0">
      <text>
        <r>
          <rPr>
            <sz val="11"/>
            <color rgb="FF000000"/>
            <rFont val="Calibri"/>
            <family val="2"/>
            <charset val="1"/>
          </rPr>
          <t xml:space="preserve">Seges:
</t>
        </r>
        <r>
          <rPr>
            <sz val="9"/>
            <color rgb="FF000000"/>
            <rFont val="Segoe UI"/>
            <family val="2"/>
            <charset val="1"/>
          </rPr>
          <t xml:space="preserve">Totaliza o custo estimado a ser provisionado mensalmente. Está automatizada, desde que não haja alteração de fórmulas e/ou estrutura da planilha.</t>
        </r>
      </text>
    </comment>
    <comment ref="A238" authorId="0">
      <text>
        <r>
          <rPr>
            <sz val="11"/>
            <color rgb="FF000000"/>
            <rFont val="Calibri"/>
            <family val="2"/>
            <charset val="1"/>
          </rPr>
          <t xml:space="preserve">Seges: </t>
        </r>
        <r>
          <rPr>
            <sz val="9"/>
            <color rgb="FF000000"/>
            <rFont val="Segoe UI"/>
            <family val="2"/>
            <charset val="1"/>
          </rPr>
          <t xml:space="preserve">Esta tabela apresenta o resumo dos dias prováveis de ausência, quando seria necessária a presença de um profissional repositor.
Seu cálculo está automatizado mediante preenchimento da tabela anterior.</t>
        </r>
      </text>
    </comment>
    <comment ref="A241" authorId="0">
      <text>
        <r>
          <rPr>
            <sz val="11"/>
            <color rgb="FF000000"/>
            <rFont val="Calibri"/>
            <family val="2"/>
            <charset val="1"/>
          </rPr>
          <t xml:space="preserve">Seges: </t>
        </r>
        <r>
          <rPr>
            <sz val="9"/>
            <color rgb="FF000000"/>
            <rFont val="Segoe UI"/>
            <family val="2"/>
            <charset val="1"/>
          </rPr>
          <t xml:space="preserve">este ítem destina-se ao cálculo do custo do empregado substituto que virá cobrir o período de férias do residente, portanto, não se confunde com o direito ao pagamento de férias daquele.
Desde que não haja alteração de fórmulas e/ou estrutura da planilha.
</t>
        </r>
      </text>
    </comment>
    <comment ref="A263" authorId="0">
      <text>
        <r>
          <rPr>
            <sz val="11"/>
            <color rgb="FF000000"/>
            <rFont val="Calibri"/>
            <family val="2"/>
            <charset val="1"/>
          </rPr>
          <t xml:space="preserve">Seges: </t>
        </r>
        <r>
          <rPr>
            <sz val="9"/>
            <color rgb="FF000000"/>
            <rFont val="Segoe UI"/>
            <family val="2"/>
            <charset val="1"/>
          </rPr>
          <t xml:space="preserve">Tabela automatizada para cálculo do custo mensal com reposição do profissional ausente, mediante preenchimento das anteriores. Desde que não haja alteração de fórmulas e/ou estrutura da planilha.
</t>
        </r>
      </text>
    </comment>
    <comment ref="A271" authorId="0">
      <text>
        <r>
          <rPr>
            <sz val="11"/>
            <color rgb="FF000000"/>
            <rFont val="Calibri"/>
            <family val="2"/>
            <charset val="1"/>
          </rPr>
          <t xml:space="preserve">Seges:</t>
        </r>
        <r>
          <rPr>
            <sz val="9"/>
            <color rgb="FF000000"/>
            <rFont val="Segoe UI"/>
            <family val="2"/>
            <charset val="1"/>
          </rPr>
          <t xml:space="preserve"> Esta tabela totaliza os custos com reposição de profissional ausente e está automatizada mediante preenchimento das anteriores. Desde que não haja alteração de fórmulas e/ou estrutura da planilha.</t>
        </r>
      </text>
    </comment>
    <comment ref="A286" authorId="0">
      <text>
        <r>
          <rPr>
            <sz val="11"/>
            <color rgb="FF000000"/>
            <rFont val="Calibri"/>
            <family val="2"/>
            <charset val="1"/>
          </rPr>
          <t xml:space="preserve">Seges: </t>
        </r>
        <r>
          <rPr>
            <sz val="9"/>
            <color rgb="FF000000"/>
            <rFont val="Segoe UI"/>
            <family val="2"/>
            <charset val="1"/>
          </rPr>
          <t xml:space="preserve">Nesta tabela poderão ser informados os percentuais previstos de Custos Indiretos, Tributos e Lucro separadamente para permitir o cálculo automático segundo metodologia Seges. Desde que não haja alteração de modelo da planilha e de fórmulas.
</t>
        </r>
      </text>
    </comment>
    <comment ref="A298" authorId="0">
      <text>
        <r>
          <rPr>
            <sz val="11"/>
            <color rgb="FF000000"/>
            <rFont val="Calibri"/>
            <family val="2"/>
            <charset val="1"/>
          </rPr>
          <t xml:space="preserve">Seges: </t>
        </r>
        <r>
          <rPr>
            <sz val="9"/>
            <color rgb="FF000000"/>
            <rFont val="Segoe UI"/>
            <family val="2"/>
            <charset val="1"/>
          </rPr>
          <t xml:space="preserve">Esta tabela totaliza o custo do trabalhador e está automatizada, desde que não haja alteração nas formulas e no modelo da presente planilha. Ajustes necessários são responsailidade do órgão contratante, por quem deverão ser conferidos.</t>
        </r>
      </text>
    </comment>
    <comment ref="B10" authorId="0">
      <text>
        <r>
          <rPr>
            <sz val="11"/>
            <color rgb="FF000000"/>
            <rFont val="Calibri"/>
            <family val="2"/>
            <charset val="1"/>
          </rPr>
          <t xml:space="preserve">Seges: </t>
        </r>
        <r>
          <rPr>
            <sz val="9"/>
            <color rgb="FF000000"/>
            <rFont val="Segoe UI"/>
            <family val="2"/>
            <charset val="1"/>
          </rPr>
          <t xml:space="preserve">Informar salário base conforme Convenção Coletiva de Trabalho vigente para a categoria e no município de prestação do serviço.
</t>
        </r>
      </text>
    </comment>
    <comment ref="B72" authorId="0">
      <text>
        <r>
          <rPr>
            <sz val="11"/>
            <color rgb="FF000000"/>
            <rFont val="Calibri"/>
            <family val="2"/>
            <charset val="1"/>
          </rPr>
          <t xml:space="preserve">Seges: </t>
        </r>
        <r>
          <rPr>
            <sz val="9"/>
            <color rgb="FF000000"/>
            <rFont val="Segoe UI"/>
            <family val="2"/>
            <charset val="1"/>
          </rPr>
          <t xml:space="preserve">Informar o percentual adequado à categoria profissional a ser contratada para a prestação do serviço.
</t>
        </r>
      </text>
    </comment>
    <comment ref="B100" authorId="0">
      <text>
        <r>
          <rPr>
            <sz val="11"/>
            <color rgb="FF000000"/>
            <rFont val="Calibri"/>
            <family val="2"/>
            <charset val="1"/>
          </rPr>
          <t xml:space="preserve">Seges: </t>
        </r>
        <r>
          <rPr>
            <sz val="9"/>
            <color rgb="FF000000"/>
            <rFont val="Segoe UI"/>
            <family val="2"/>
            <charset val="1"/>
          </rPr>
          <t xml:space="preserve">Valor da tarifa de transporte público praticada no município de prestação do serviço.
</t>
        </r>
      </text>
    </comment>
    <comment ref="B117" authorId="0">
      <text>
        <r>
          <rPr>
            <sz val="11"/>
            <color rgb="FF000000"/>
            <rFont val="Calibri"/>
            <family val="2"/>
            <charset val="1"/>
          </rPr>
          <t xml:space="preserve">Seges: </t>
        </r>
        <r>
          <rPr>
            <sz val="9"/>
            <color rgb="FF000000"/>
            <rFont val="Segoe UI"/>
            <family val="2"/>
            <charset val="1"/>
          </rPr>
          <t xml:space="preserve">Conforme estabelecido em Convenção Coletiva de Trabalho
</t>
        </r>
      </text>
    </comment>
    <comment ref="B123" authorId="0">
      <text>
        <r>
          <rPr>
            <sz val="11"/>
            <color rgb="FF000000"/>
            <rFont val="Calibri"/>
            <family val="2"/>
            <charset val="1"/>
          </rPr>
          <t xml:space="preserve">Seges: </t>
        </r>
        <r>
          <rPr>
            <sz val="9"/>
            <color rgb="FF000000"/>
            <rFont val="Segoe UI"/>
            <family val="2"/>
            <charset val="1"/>
          </rPr>
          <t xml:space="preserve">Observar Convenção Coletiva sobre base de cálculo, habitualmente o desconto é sobre o valor do benefício concedido.</t>
        </r>
      </text>
    </comment>
    <comment ref="B157" authorId="0">
      <text>
        <r>
          <rPr>
            <sz val="11"/>
            <color rgb="FF000000"/>
            <rFont val="Calibri"/>
            <family val="2"/>
            <charset val="1"/>
          </rPr>
          <t xml:space="preserve">Seges: exemplificativo
</t>
        </r>
        <r>
          <rPr>
            <sz val="9"/>
            <color rgb="FF000000"/>
            <rFont val="Segoe UI"/>
            <family val="2"/>
            <charset val="1"/>
          </rPr>
          <t xml:space="preserve">Para o modelo utiliza-se probabilidade de 45% de API e 55% de APT. Observar fórmula.
O percentual de probabilidade de ocorrência deverá ser avaliado pelo órgão contratante, mediante histórico das contratações, ajustando a planilha ao caso em concreto.
</t>
        </r>
      </text>
    </comment>
    <comment ref="B222" authorId="0">
      <text>
        <r>
          <rPr>
            <sz val="11"/>
            <color rgb="FF000000"/>
            <rFont val="Calibri"/>
            <family val="2"/>
            <charset val="1"/>
          </rPr>
          <t xml:space="preserve">Seges: </t>
        </r>
        <r>
          <rPr>
            <sz val="9"/>
            <color rgb="FF000000"/>
            <rFont val="Segoe UI"/>
            <family val="2"/>
            <charset val="1"/>
          </rPr>
          <t xml:space="preserve">Probabilidade de ocorrência de ausência do profissional residente quando será necessária a presença de um repositor. O órgão deverá observar o histórico das contratações anteriores para estimar tais probabilidades.
</t>
        </r>
      </text>
    </comment>
    <comment ref="C16" authorId="0">
      <text>
        <r>
          <rPr>
            <sz val="11"/>
            <color rgb="FF000000"/>
            <rFont val="Calibri"/>
            <family val="2"/>
            <charset val="1"/>
          </rPr>
          <t xml:space="preserve">Seges: </t>
        </r>
        <r>
          <rPr>
            <sz val="9"/>
            <color rgb="FF000000"/>
            <rFont val="Segoe UI"/>
            <family val="2"/>
            <charset val="1"/>
          </rPr>
          <t xml:space="preserve">Percentual conforme definido em CCT, quando houver adicional de periculosidade ou insabubridade</t>
        </r>
      </text>
    </comment>
    <comment ref="C23" authorId="0">
      <text>
        <r>
          <rPr>
            <sz val="11"/>
            <color rgb="FF000000"/>
            <rFont val="Calibri"/>
            <family val="2"/>
            <charset val="1"/>
          </rPr>
          <t xml:space="preserve">Seges: </t>
        </r>
        <r>
          <rPr>
            <sz val="9"/>
            <color rgb="FF000000"/>
            <rFont val="Segoe UI"/>
            <family val="2"/>
            <charset val="1"/>
          </rPr>
          <t xml:space="preserve">Considera hora noturna de 22h às 5h do dia segunte, portanto 7 horas noturnas de uma jornada de 12h. </t>
        </r>
      </text>
    </comment>
    <comment ref="C27" authorId="0">
      <text>
        <r>
          <rPr>
            <sz val="11"/>
            <color rgb="FF000000"/>
            <rFont val="Calibri"/>
            <family val="2"/>
            <charset val="1"/>
          </rPr>
          <t xml:space="preserve">Seges:
</t>
        </r>
        <r>
          <rPr>
            <sz val="9"/>
            <color rgb="FF000000"/>
            <rFont val="Segoe UI"/>
            <family val="2"/>
            <charset val="1"/>
          </rPr>
          <t xml:space="preserve">A título de pagamento adicional computa-se o pagamento de 7min e 30 s a cada hora noturna, por 7 horas, totalizando 52min e 30 s, que significa 1 hora da jornada de 12h.
</t>
        </r>
      </text>
    </comment>
    <comment ref="C47" authorId="0">
      <text>
        <r>
          <rPr>
            <sz val="11"/>
            <color rgb="FF000000"/>
            <rFont val="Calibri"/>
            <family val="2"/>
            <charset val="1"/>
          </rPr>
          <t xml:space="preserve">Seges: </t>
        </r>
        <r>
          <rPr>
            <sz val="9"/>
            <color rgb="FF000000"/>
            <rFont val="Segoe UI"/>
            <family val="2"/>
            <charset val="1"/>
          </rPr>
          <t xml:space="preserve">Por tratar-se de planilha mensal será contabilizado 1/12 avos do custo.</t>
        </r>
      </text>
    </comment>
    <comment ref="C58" authorId="0">
      <text>
        <r>
          <rPr>
            <sz val="11"/>
            <color rgb="FF000000"/>
            <rFont val="Calibri"/>
            <family val="2"/>
            <charset val="1"/>
          </rPr>
          <t xml:space="preserve">Seges:</t>
        </r>
        <r>
          <rPr>
            <sz val="9"/>
            <color rgb="FF000000"/>
            <rFont val="Segoe UI"/>
            <family val="2"/>
            <charset val="1"/>
          </rPr>
          <t xml:space="preserve"> Corresponde ao previsto na Constituição. Adicional de 1/3 a mais do salário normal.
</t>
        </r>
      </text>
    </comment>
    <comment ref="C82" authorId="0">
      <text>
        <r>
          <rPr>
            <sz val="11"/>
            <color rgb="FF000000"/>
            <rFont val="Calibri"/>
            <family val="2"/>
            <charset val="1"/>
          </rPr>
          <t xml:space="preserve">Seges: </t>
        </r>
        <r>
          <rPr>
            <sz val="9"/>
            <color rgb="FF000000"/>
            <rFont val="Segoe UI"/>
            <family val="2"/>
            <charset val="1"/>
          </rPr>
          <t xml:space="preserve">Corresponde ao somatório dos encargos para financiamento da seguridade social.
O percentual será alterado quando do preenchimento da aliquota do SAT/GIIL-RAT
</t>
        </r>
      </text>
    </comment>
    <comment ref="C87" authorId="0">
      <text>
        <r>
          <rPr>
            <sz val="11"/>
            <color rgb="FF000000"/>
            <rFont val="Calibri"/>
            <family val="2"/>
            <charset val="1"/>
          </rPr>
          <t xml:space="preserve">Seges: </t>
        </r>
        <r>
          <rPr>
            <sz val="9"/>
            <color rgb="FF000000"/>
            <rFont val="Segoe UI"/>
            <family val="2"/>
            <charset val="1"/>
          </rPr>
          <t xml:space="preserve">Alíquota mensal de depóstio à título de FGTS, conforme Lei n° 8.036, de 1990.
</t>
        </r>
      </text>
    </comment>
    <comment ref="C105" authorId="0">
      <text>
        <r>
          <rPr>
            <sz val="11"/>
            <color rgb="FF000000"/>
            <rFont val="Calibri"/>
            <family val="2"/>
            <charset val="1"/>
          </rPr>
          <t xml:space="preserve">Seges: exemplificativo... </t>
        </r>
        <r>
          <rPr>
            <sz val="9"/>
            <color rgb="FF000000"/>
            <rFont val="Segoe UI"/>
            <family val="2"/>
            <charset val="1"/>
          </rPr>
          <t xml:space="preserve">O desconto poderá ser proporcional, conforme disposto no art. 10 do Decreto n° 95.247, de 1987.
O órgão contatante deverá apreciar o comportamento das empresas prestadoras de serviço e ajustar, conforme necessidade.
</t>
        </r>
      </text>
    </comment>
    <comment ref="C118" authorId="0">
      <text>
        <r>
          <rPr>
            <sz val="11"/>
            <color rgb="FF000000"/>
            <rFont val="Calibri"/>
            <family val="2"/>
            <charset val="1"/>
          </rPr>
          <t xml:space="preserve">Seges: </t>
        </r>
        <r>
          <rPr>
            <sz val="9"/>
            <color rgb="FF000000"/>
            <rFont val="Segoe UI"/>
            <family val="2"/>
            <charset val="1"/>
          </rPr>
          <t xml:space="preserve">apenas sugerido, depende de disposições constantes na CCT.
</t>
        </r>
      </text>
    </comment>
    <comment ref="C122" authorId="0">
      <text>
        <r>
          <rPr>
            <sz val="11"/>
            <color rgb="FF000000"/>
            <rFont val="Calibri"/>
            <family val="2"/>
            <charset val="1"/>
          </rPr>
          <t xml:space="preserve">Seges: </t>
        </r>
        <r>
          <rPr>
            <sz val="9"/>
            <color rgb="FF000000"/>
            <rFont val="Segoe UI"/>
            <family val="2"/>
            <charset val="1"/>
          </rPr>
          <t xml:space="preserve">Observar desconto informado em Convenção Coletiva.
</t>
        </r>
      </text>
    </comment>
    <comment ref="C222" authorId="0">
      <text>
        <r>
          <rPr>
            <sz val="11"/>
            <color rgb="FF000000"/>
            <rFont val="Calibri"/>
            <family val="2"/>
            <charset val="1"/>
          </rPr>
          <t xml:space="preserve">Segesl: </t>
        </r>
        <r>
          <rPr>
            <sz val="9"/>
            <color rgb="FF000000"/>
            <rFont val="Segoe UI"/>
            <family val="2"/>
            <charset val="1"/>
          </rPr>
          <t xml:space="preserve">Duração computada em dias, conforme previsão em legislação.
</t>
        </r>
      </text>
    </comment>
    <comment ref="D27" authorId="0">
      <text>
        <r>
          <rPr>
            <sz val="11"/>
            <color rgb="FF000000"/>
            <rFont val="Calibri"/>
            <family val="2"/>
            <charset val="1"/>
          </rPr>
          <t xml:space="preserve">Seges:</t>
        </r>
        <r>
          <rPr>
            <sz val="9"/>
            <color rgb="FF000000"/>
            <rFont val="Segoe UI"/>
            <family val="2"/>
            <charset val="1"/>
          </rPr>
          <t xml:space="preserve"> Por tratar-se de hora considerada a mais, calcula-se pagamento de 100% da hora, acrescida do respectivo adicional noturno.</t>
        </r>
      </text>
    </comment>
    <comment ref="D101" authorId="0">
      <text>
        <r>
          <rPr>
            <sz val="11"/>
            <color rgb="FF000000"/>
            <rFont val="Calibri"/>
            <family val="2"/>
            <charset val="1"/>
          </rPr>
          <t xml:space="preserve">Seges: </t>
        </r>
        <r>
          <rPr>
            <sz val="9"/>
            <color rgb="FF000000"/>
            <rFont val="Segoe UI"/>
            <family val="2"/>
            <charset val="1"/>
          </rPr>
          <t xml:space="preserve">apenas sugerido, depende de disposições constantes na CCT.
</t>
        </r>
      </text>
    </comment>
  </commentList>
</comments>
</file>

<file path=xl/sharedStrings.xml><?xml version="1.0" encoding="utf-8"?>
<sst xmlns="http://schemas.openxmlformats.org/spreadsheetml/2006/main" count="820" uniqueCount="296">
  <si>
    <t xml:space="preserve">PLANILHA DE CUSTOS E FORMAÇÃO DE PREÇOS</t>
  </si>
  <si>
    <t xml:space="preserve">MODELO DE FORMAÇÃO DE CUSTO MENSAL PARA UM EMPREGADO </t>
  </si>
  <si>
    <t xml:space="preserve">MÓDULO 1 - REMUNERAÇÃO</t>
  </si>
  <si>
    <t xml:space="preserve">SALÁRIO BASE</t>
  </si>
  <si>
    <t xml:space="preserve">Vigilante (12 x 36)</t>
  </si>
  <si>
    <t xml:space="preserve">ADICIONAIS (periculosidade ou insalubridade, se houver)</t>
  </si>
  <si>
    <t xml:space="preserve">ADICIONAL DE PERICULOSIDADE</t>
  </si>
  <si>
    <t xml:space="preserve">Categoria</t>
  </si>
  <si>
    <t xml:space="preserve">Base de cálculo</t>
  </si>
  <si>
    <t xml:space="preserve">Percentual</t>
  </si>
  <si>
    <t xml:space="preserve">Valor</t>
  </si>
  <si>
    <t xml:space="preserve">Vigilante (12x36 Diurno)</t>
  </si>
  <si>
    <t xml:space="preserve">Vigilante (12x36 Noturno)</t>
  </si>
  <si>
    <t xml:space="preserve">ADICIONAL NOTURNO</t>
  </si>
  <si>
    <t xml:space="preserve">Base de Cálculo</t>
  </si>
  <si>
    <t xml:space="preserve">Proporção</t>
  </si>
  <si>
    <t xml:space="preserve">HORA NOTURNA REDUZIDA</t>
  </si>
  <si>
    <t xml:space="preserve">ADICIONAL POR TRABALHO NOTURNO</t>
  </si>
  <si>
    <t xml:space="preserve">Adicional Noturno</t>
  </si>
  <si>
    <t xml:space="preserve">Hora Noturna
Reduzida</t>
  </si>
  <si>
    <t xml:space="preserve">Salário Base</t>
  </si>
  <si>
    <t xml:space="preserve">Adicional de Periculosidade ou Insalubridade</t>
  </si>
  <si>
    <t xml:space="preserve">Total</t>
  </si>
  <si>
    <t xml:space="preserve">MÓDULO 2 - ENCARGOS E BENEFÍCIOS (ANUAIS, MENSAIS E DIÁRIOS)</t>
  </si>
  <si>
    <t xml:space="preserve">SUBMÓDULO 2.1 – 13° SALÁRIO, FÉRIAS E ADICIONAL DE FÉRIAS</t>
  </si>
  <si>
    <t xml:space="preserve">13° SALÁRIO
Previsto no Decreto 57.155, de 1965.</t>
  </si>
  <si>
    <t xml:space="preserve">Provisionamento Mensal</t>
  </si>
  <si>
    <t xml:space="preserve">FÉRIAS
Previsto no art. 7° da Constituição Federal</t>
  </si>
  <si>
    <t xml:space="preserve">ADICIONAL DE FÉRIAS - 1/3 CONSTITUCIONAL</t>
  </si>
  <si>
    <t xml:space="preserve">Alíquota Adicional</t>
  </si>
  <si>
    <t xml:space="preserve">13° Salário</t>
  </si>
  <si>
    <t xml:space="preserve">Férias </t>
  </si>
  <si>
    <t xml:space="preserve">1/3 Constitucional</t>
  </si>
  <si>
    <t xml:space="preserve">SUBMÓDULO 2.2 - ENCARGOS PREVIDENCIÁRIOS E FGTS</t>
  </si>
  <si>
    <t xml:space="preserve">COMPOSIÇÃO DO GPS E FGTS</t>
  </si>
  <si>
    <t xml:space="preserve">Encargos</t>
  </si>
  <si>
    <t xml:space="preserve">INSS - empregador</t>
  </si>
  <si>
    <t xml:space="preserve">Salário-Educação</t>
  </si>
  <si>
    <t xml:space="preserve">SAT- GIL/RAT</t>
  </si>
  <si>
    <t xml:space="preserve">SESC</t>
  </si>
  <si>
    <t xml:space="preserve">SENAC</t>
  </si>
  <si>
    <t xml:space="preserve">SEBRAE</t>
  </si>
  <si>
    <t xml:space="preserve">INCRA</t>
  </si>
  <si>
    <t xml:space="preserve">FGTS</t>
  </si>
  <si>
    <t xml:space="preserve">TOTAL</t>
  </si>
  <si>
    <t xml:space="preserve">GPS - GUIA DA PREVIDÊNCIA SOCIAL</t>
  </si>
  <si>
    <t xml:space="preserve">FGTS - FUNDO DE GARANTIA POR TEMPO DE SERVIÇO</t>
  </si>
  <si>
    <t xml:space="preserve">GPS</t>
  </si>
  <si>
    <t xml:space="preserve">SUBMÓDULO 2.3 - BENEFÍCIOS MENSAIS E DIÁRIOS</t>
  </si>
  <si>
    <t xml:space="preserve">VALE TRANSPORTE</t>
  </si>
  <si>
    <t xml:space="preserve">CUSTO DA PASSAGEM</t>
  </si>
  <si>
    <t xml:space="preserve">Vr. Unitário</t>
  </si>
  <si>
    <t xml:space="preserve">Vales por dia </t>
  </si>
  <si>
    <t xml:space="preserve">Dias efetivamente trabalhados</t>
  </si>
  <si>
    <t xml:space="preserve">Custo total</t>
  </si>
  <si>
    <t xml:space="preserve">DESCONTO DO VALE TRANSPORTE</t>
  </si>
  <si>
    <t xml:space="preserve">Proporcionalidade</t>
  </si>
  <si>
    <t xml:space="preserve">Desconto</t>
  </si>
  <si>
    <t xml:space="preserve">CUSTO EFETIVO DO VALE TRANSPORTE</t>
  </si>
  <si>
    <t xml:space="preserve">Valor do desconto</t>
  </si>
  <si>
    <t xml:space="preserve">Custo efetivo</t>
  </si>
  <si>
    <t xml:space="preserve">VALE ALIMENTAÇÃO/REFEIÇÃO</t>
  </si>
  <si>
    <t xml:space="preserve">Valor diário</t>
  </si>
  <si>
    <t xml:space="preserve">DESCONTO DO VALE ALIMENTAÇÃO/REFEIÇÃO</t>
  </si>
  <si>
    <t xml:space="preserve">CUSTO EFETIVO DO VALE ALIMENTAÇÃO/REFEIÇÃO</t>
  </si>
  <si>
    <t xml:space="preserve">TRIÊNIO</t>
  </si>
  <si>
    <t xml:space="preserve">TRIÊNIO – VALE ALIMENTAÇÃO</t>
  </si>
  <si>
    <t xml:space="preserve">Benefício</t>
  </si>
  <si>
    <t xml:space="preserve">Valor
Efetivo</t>
  </si>
  <si>
    <t xml:space="preserve">Vale Transporte</t>
  </si>
  <si>
    <t xml:space="preserve">Vale Refeição</t>
  </si>
  <si>
    <t xml:space="preserve">Triênio</t>
  </si>
  <si>
    <t xml:space="preserve">Submódulo 2.1</t>
  </si>
  <si>
    <t xml:space="preserve">Submódulo 2.2</t>
  </si>
  <si>
    <t xml:space="preserve">Submódulo 2.3</t>
  </si>
  <si>
    <t xml:space="preserve">MÓDULO 3 - PROVISÃO PARA RESCISÃO</t>
  </si>
  <si>
    <t xml:space="preserve">PERCENTUAIS POR TIPO DE
 DESLIGAMENTO</t>
  </si>
  <si>
    <t xml:space="preserve">Tipos</t>
  </si>
  <si>
    <t xml:space="preserve">Demissão 
SEM  justa Causa</t>
  </si>
  <si>
    <t xml:space="preserve">SEM justa Causa
AP INDENIZADO</t>
  </si>
  <si>
    <t xml:space="preserve">SEM justa Causa 
AP TRABALHADO</t>
  </si>
  <si>
    <t xml:space="preserve">Demissão
 COM  justa Causa</t>
  </si>
  <si>
    <t xml:space="preserve">Desligamentos 
OUTROS TIPOS</t>
  </si>
  <si>
    <t xml:space="preserve">SUBMÓDULO 3.1 - AVISO PRÉVIO INDENIZADO</t>
  </si>
  <si>
    <t xml:space="preserve">AVISO PRÉVIO INDENIZADO</t>
  </si>
  <si>
    <t xml:space="preserve">MULTA DO FGTS SOBRE O AVISO PRÉVIO INDENIZADO</t>
  </si>
  <si>
    <t xml:space="preserve">Percentual da 
Multa</t>
  </si>
  <si>
    <t xml:space="preserve">SUBMÓDULO 3.1 - CUSTO DO AVISO PRÉVIO INDENIZADO</t>
  </si>
  <si>
    <t xml:space="preserve">SUBMÓDULO 3.2 - AVISO PRÉVIO TRABALHADO</t>
  </si>
  <si>
    <t xml:space="preserve">AVISO PRÉVIO TRABALHADO</t>
  </si>
  <si>
    <t xml:space="preserve">MULTA DO FGTS SOBRE O AVISO PRÉVIO TRABALHADO</t>
  </si>
  <si>
    <t xml:space="preserve">SUBMÓDULO 3.2 - CUSTO DO AVISO PRÉVIO TRABALHADO</t>
  </si>
  <si>
    <t xml:space="preserve">SUBMÓDULO 3.3 - DEMISSÃO POR JUSTA CAUSA</t>
  </si>
  <si>
    <t xml:space="preserve">BASE DE CÁLCULO PARA DEMISSÃO POR JUSTA CAUSA</t>
  </si>
  <si>
    <t xml:space="preserve">Valor provisionado do 13º Salário</t>
  </si>
  <si>
    <t xml:space="preserve">Valor provisionado das Férias</t>
  </si>
  <si>
    <t xml:space="preserve">Valor provisionado do Adicional de Férias</t>
  </si>
  <si>
    <t xml:space="preserve">SUBMÓDULO 3.3 - CUSTO DA DEMISSÃO COM JUSTA CAUSA</t>
  </si>
  <si>
    <t xml:space="preserve">Submódulo 3.1</t>
  </si>
  <si>
    <t xml:space="preserve">Submódulo 3.2</t>
  </si>
  <si>
    <t xml:space="preserve">Submódulo 3.3</t>
  </si>
  <si>
    <t xml:space="preserve">MÓDULO 4 - CUSTO DE REPOSIÇÃO DO PROFISSIONAL AUSENTE</t>
  </si>
  <si>
    <t xml:space="preserve">Probabilidade de ocorrência de ausências legais, conforme previsão do art. 473 da Consolidação das Leis do Trabalho.</t>
  </si>
  <si>
    <t xml:space="preserve">Memória de Cálculo - número de dias de reposição do profissional ausente para cada evento </t>
  </si>
  <si>
    <t xml:space="preserve">Incidência anual</t>
  </si>
  <si>
    <t xml:space="preserve">Duração Legal  
da Ausência</t>
  </si>
  <si>
    <t xml:space="preserve">12x36</t>
  </si>
  <si>
    <t xml:space="preserve">Proporção dias afetados</t>
  </si>
  <si>
    <t xml:space="preserve">Dias de reposição</t>
  </si>
  <si>
    <t xml:space="preserve">Férias</t>
  </si>
  <si>
    <t xml:space="preserve">Ausência justificada</t>
  </si>
  <si>
    <t xml:space="preserve">Curso de Reciclagem</t>
  </si>
  <si>
    <t xml:space="preserve">Acidente trabalho</t>
  </si>
  <si>
    <t xml:space="preserve">Afastamento por doença</t>
  </si>
  <si>
    <t xml:space="preserve">Consulta médica filho</t>
  </si>
  <si>
    <t xml:space="preserve">Óbitos na família</t>
  </si>
  <si>
    <t xml:space="preserve">Casamento</t>
  </si>
  <si>
    <t xml:space="preserve">Doação de sangue</t>
  </si>
  <si>
    <t xml:space="preserve">Testemunho</t>
  </si>
  <si>
    <t xml:space="preserve">Paternidade</t>
  </si>
  <si>
    <t xml:space="preserve">Maternidade</t>
  </si>
  <si>
    <t xml:space="preserve">Consulta pré-natal</t>
  </si>
  <si>
    <t xml:space="preserve">ESTIMATIVA DA NECESSIDADE DE REPOSIÇÃO DE PROFISSIONAL</t>
  </si>
  <si>
    <t xml:space="preserve">Composição</t>
  </si>
  <si>
    <t xml:space="preserve">ESCALAS -  Cargo A</t>
  </si>
  <si>
    <t xml:space="preserve"> 12 x 36 D</t>
  </si>
  <si>
    <t xml:space="preserve">12 x 36 N</t>
  </si>
  <si>
    <t xml:space="preserve">Total Para reposição</t>
  </si>
  <si>
    <t xml:space="preserve">SUBMÓDULO 4.1 - AUSÊNCIAS LEGAIS</t>
  </si>
  <si>
    <t xml:space="preserve">CUSTO DIÁRIO PARA O REPOSITOR</t>
  </si>
  <si>
    <t xml:space="preserve">Divisor do dia</t>
  </si>
  <si>
    <t xml:space="preserve">Custo diário</t>
  </si>
  <si>
    <t xml:space="preserve">Necessidade de Reposição</t>
  </si>
  <si>
    <t xml:space="preserve">Custo anual</t>
  </si>
  <si>
    <t xml:space="preserve">Custo mensal</t>
  </si>
  <si>
    <t xml:space="preserve">Submódulo 4.1</t>
  </si>
  <si>
    <t xml:space="preserve">Submódulo 4.2</t>
  </si>
  <si>
    <t xml:space="preserve">MÓDULO 5 - INSUMOS DE MÃO DE OBRA</t>
  </si>
  <si>
    <t xml:space="preserve">MÓDULO 6 - CUSTOS INDIRETOS, TRIBUTOS E LUCRO</t>
  </si>
  <si>
    <t xml:space="preserve">INFORMAÇÃO DE PERCENTUAIS ESTIMADOS DE CITL</t>
  </si>
  <si>
    <t xml:space="preserve">Custos Indiretos</t>
  </si>
  <si>
    <t xml:space="preserve">Tributos</t>
  </si>
  <si>
    <t xml:space="preserve">Lucro</t>
  </si>
  <si>
    <t xml:space="preserve">CUSTO DO TRABALHADOR</t>
  </si>
  <si>
    <t xml:space="preserve">CUSTO TOTAL POR TRABALHADOR</t>
  </si>
  <si>
    <t xml:space="preserve">Módulo</t>
  </si>
  <si>
    <t xml:space="preserve">12x36 Diurno</t>
  </si>
  <si>
    <t xml:space="preserve">12x36 Noturno</t>
  </si>
  <si>
    <t xml:space="preserve">Remuneração</t>
  </si>
  <si>
    <t xml:space="preserve">Encargos e Benefícios</t>
  </si>
  <si>
    <t xml:space="preserve">Rescisão</t>
  </si>
  <si>
    <t xml:space="preserve">Reposição do Profissional Ausente</t>
  </si>
  <si>
    <t xml:space="preserve">Insumos Diversos</t>
  </si>
  <si>
    <t xml:space="preserve">Custos Indiretos, Tributos e Lucro</t>
  </si>
  <si>
    <t xml:space="preserve">Valor por Empregado</t>
  </si>
  <si>
    <t xml:space="preserve">Valor por Posto</t>
  </si>
  <si>
    <t xml:space="preserve">MODELO PARA A CONSOLIDAÇÃO E APRESENTAÇÃO DE PROPOSTAS</t>
  </si>
  <si>
    <t xml:space="preserve">Com ajustes após publicação da Lei n° 13.467, de 2017.</t>
  </si>
  <si>
    <t xml:space="preserve">Anexo XXX do Pregão XX/2020</t>
  </si>
  <si>
    <t xml:space="preserve">Processo nº:</t>
  </si>
  <si>
    <t xml:space="preserve">Licitação nº:</t>
  </si>
  <si>
    <r>
      <rPr>
        <b val="true"/>
        <sz val="11"/>
        <rFont val="Spranq eco sans"/>
        <family val="2"/>
        <charset val="1"/>
      </rPr>
      <t xml:space="preserve">Data do Pregão: </t>
    </r>
    <r>
      <rPr>
        <b val="true"/>
        <sz val="11"/>
        <color rgb="FFFF0000"/>
        <rFont val="Spranq eco sans"/>
        <family val="2"/>
        <charset val="1"/>
      </rPr>
      <t xml:space="preserve">XX/XX/XXX</t>
    </r>
    <r>
      <rPr>
        <b val="true"/>
        <sz val="11"/>
        <rFont val="Spranq eco sans"/>
        <family val="2"/>
        <charset val="1"/>
      </rPr>
      <t xml:space="preserve"> às </t>
    </r>
    <r>
      <rPr>
        <b val="true"/>
        <sz val="11"/>
        <color rgb="FFFF0000"/>
        <rFont val="Spranq eco sans"/>
        <family val="2"/>
        <charset val="1"/>
      </rPr>
      <t xml:space="preserve">XX:XX</t>
    </r>
    <r>
      <rPr>
        <b val="true"/>
        <sz val="11"/>
        <rFont val="Spranq eco sans"/>
        <family val="2"/>
        <charset val="1"/>
      </rPr>
      <t xml:space="preserve"> horas</t>
    </r>
  </si>
  <si>
    <t xml:space="preserve">DISCRIMINAÇÃO DOS SERVIÇOS (DADOS REFERENTES À CONTRATAÇÃO)</t>
  </si>
  <si>
    <t xml:space="preserve">A</t>
  </si>
  <si>
    <t xml:space="preserve">Data de apresentação da proposta (dia/mês/ano)</t>
  </si>
  <si>
    <t xml:space="preserve">XX/XX/XXXX</t>
  </si>
  <si>
    <t xml:space="preserve">B</t>
  </si>
  <si>
    <t xml:space="preserve">Município/ UF</t>
  </si>
  <si>
    <t xml:space="preserve">Rio de Janeiro/RJ</t>
  </si>
  <si>
    <t xml:space="preserve">C</t>
  </si>
  <si>
    <t xml:space="preserve">Ano Acordo, Convenção ou Sentença Normativa em Dissídio Coletivo</t>
  </si>
  <si>
    <t xml:space="preserve">CCT – MTE: RJ000369/2019</t>
  </si>
  <si>
    <t xml:space="preserve">D</t>
  </si>
  <si>
    <t xml:space="preserve">Nº de meses de execução contratual</t>
  </si>
  <si>
    <t xml:space="preserve">IDENTIFICAÇÃO DO SERVIÇO</t>
  </si>
  <si>
    <t xml:space="preserve">Tipo de Serviço:</t>
  </si>
  <si>
    <t xml:space="preserve">Unidade de medida</t>
  </si>
  <si>
    <t xml:space="preserve">Quantidade total a contratar
(Em função da unidade de medida)</t>
  </si>
  <si>
    <t xml:space="preserve">Vigilante 12 x 36 (Diurno)</t>
  </si>
  <si>
    <t xml:space="preserve">POSTO</t>
  </si>
  <si>
    <t xml:space="preserve">1. MÓDULOS </t>
  </si>
  <si>
    <t xml:space="preserve">Mão de obra</t>
  </si>
  <si>
    <t xml:space="preserve">Mão de obra vinculada à execução contratual</t>
  </si>
  <si>
    <t xml:space="preserve">Dados para composição dos custos referente à mão de obra</t>
  </si>
  <si>
    <t xml:space="preserve">Tipo do serviço (mesmo serviço com características distintas)</t>
  </si>
  <si>
    <t xml:space="preserve">Vigilância</t>
  </si>
  <si>
    <t xml:space="preserve">Classificação Brasileira de Ocupações (CBO)</t>
  </si>
  <si>
    <t xml:space="preserve">5173-30</t>
  </si>
  <si>
    <t xml:space="preserve">Salário Normativo da Categoria Profissional</t>
  </si>
  <si>
    <t xml:space="preserve">Categoria profissional (vinculada à execução contratual)</t>
  </si>
  <si>
    <t xml:space="preserve">Vigilante</t>
  </si>
  <si>
    <t xml:space="preserve">Data base da categoria (dia / mês / ano)</t>
  </si>
  <si>
    <r>
      <rPr>
        <b val="true"/>
        <sz val="11"/>
        <color rgb="FF000000"/>
        <rFont val="Spranq eco sans"/>
        <family val="2"/>
        <charset val="1"/>
      </rPr>
      <t xml:space="preserve">Nota 1:</t>
    </r>
    <r>
      <rPr>
        <sz val="11"/>
        <color rgb="FF000000"/>
        <rFont val="Spranq eco sans"/>
        <family val="2"/>
        <charset val="1"/>
      </rPr>
      <t xml:space="preserve">  Deverá ser elaborado um quadro para cada tipo de serviço.
</t>
    </r>
    <r>
      <rPr>
        <b val="true"/>
        <sz val="11"/>
        <color rgb="FF000000"/>
        <rFont val="Spranq eco sans"/>
        <family val="2"/>
        <charset val="1"/>
      </rPr>
      <t xml:space="preserve">Nota 2:</t>
    </r>
    <r>
      <rPr>
        <sz val="11"/>
        <color rgb="FF000000"/>
        <rFont val="Spranq eco sans"/>
        <family val="2"/>
        <charset val="1"/>
      </rPr>
      <t xml:space="preserve"> A planilha será calculada considerando o valor mensal do empregado.</t>
    </r>
  </si>
  <si>
    <t xml:space="preserve">Módulo 1 - Composição da Remuneração</t>
  </si>
  <si>
    <t xml:space="preserve">Composição da Remuneração</t>
  </si>
  <si>
    <t xml:space="preserve">Valor (R$)</t>
  </si>
  <si>
    <t xml:space="preserve">Adicional de Periculosidade</t>
  </si>
  <si>
    <t xml:space="preserve">Adicional de Insalubridade</t>
  </si>
  <si>
    <t xml:space="preserve">E</t>
  </si>
  <si>
    <t xml:space="preserve">Adicional de Hora Noturna Reduzida</t>
  </si>
  <si>
    <t xml:space="preserve">G</t>
  </si>
  <si>
    <t xml:space="preserve">Outros (especificar)</t>
  </si>
  <si>
    <r>
      <rPr>
        <b val="true"/>
        <sz val="11"/>
        <color rgb="FF000000"/>
        <rFont val="Spranq eco sans"/>
        <family val="2"/>
        <charset val="1"/>
      </rPr>
      <t xml:space="preserve">Nota1:  </t>
    </r>
    <r>
      <rPr>
        <sz val="11"/>
        <color rgb="FF000000"/>
        <rFont val="Spranq eco sans"/>
        <family val="2"/>
        <charset val="1"/>
      </rPr>
      <t xml:space="preserve">O Módulo 1 refere-se ao valor mensal devido ao empegado pela prestação do serviço no período de 12 meses.</t>
    </r>
  </si>
  <si>
    <t xml:space="preserve">Módulo 2 - Encargos e Benefícios Anuais, Mensais e Diários</t>
  </si>
  <si>
    <t xml:space="preserve">Submódulo 2.1 - 13º (décimo terceiro) Salário, Férias e Adicional de Férias</t>
  </si>
  <si>
    <t xml:space="preserve">2.1</t>
  </si>
  <si>
    <t xml:space="preserve">13º (décimo terceiro) Salário, Férias e Adicional de Férias</t>
  </si>
  <si>
    <t xml:space="preserve">13º (décimo terceiro) Salário</t>
  </si>
  <si>
    <t xml:space="preserve">Férias e Adicional de Férias</t>
  </si>
  <si>
    <r>
      <rPr>
        <b val="true"/>
        <sz val="11"/>
        <color rgb="FF000000"/>
        <rFont val="Spranq eco sans"/>
        <family val="2"/>
        <charset val="1"/>
      </rPr>
      <t xml:space="preserve">Nota 1:</t>
    </r>
    <r>
      <rPr>
        <sz val="11"/>
        <color rgb="FF000000"/>
        <rFont val="Spranq eco sans"/>
        <family val="2"/>
        <charset val="1"/>
      </rPr>
      <t xml:space="preserve">  Como a planilha de custos e formação de preços é calculada mensalmente, provisiona-se proporcionalmente 1/12 (um doze avos) dos valores referentes à gratificação natalina e adicional de férias.
</t>
    </r>
    <r>
      <rPr>
        <b val="true"/>
        <sz val="11"/>
        <color rgb="FF000000"/>
        <rFont val="Spranq eco sans"/>
        <family val="2"/>
        <charset val="1"/>
      </rPr>
      <t xml:space="preserve">Nota 2:</t>
    </r>
    <r>
      <rPr>
        <sz val="11"/>
        <color rgb="FF000000"/>
        <rFont val="Spranq eco sans"/>
        <family val="2"/>
        <charset val="1"/>
      </rPr>
      <t xml:space="preserve">  O adicional de férias contido no Submódulo 2.1 corresponde a 1/3 (um terço) da remuneração que por sua vez é dividido por 12 (doze) conforme Nota 1 acima.</t>
    </r>
  </si>
  <si>
    <t xml:space="preserve">Submódulo 2.2 - Encargos Previdenciários (GPS), Fundo de Garantia por Tempo de Serviço (FGTS) e outras contribuições.</t>
  </si>
  <si>
    <t xml:space="preserve">2.2</t>
  </si>
  <si>
    <t xml:space="preserve">GPS, FGTS e outras contribuições</t>
  </si>
  <si>
    <t xml:space="preserve">Percentual (%)</t>
  </si>
  <si>
    <t xml:space="preserve">INSS</t>
  </si>
  <si>
    <t xml:space="preserve">Salário Educação</t>
  </si>
  <si>
    <t xml:space="preserve">SAT</t>
  </si>
  <si>
    <t xml:space="preserve">SESC ou SESI</t>
  </si>
  <si>
    <t xml:space="preserve">SENAI – SENAC</t>
  </si>
  <si>
    <t xml:space="preserve">F</t>
  </si>
  <si>
    <t xml:space="preserve">H</t>
  </si>
  <si>
    <t xml:space="preserve">Total </t>
  </si>
  <si>
    <r>
      <rPr>
        <b val="true"/>
        <sz val="11"/>
        <color rgb="FF000000"/>
        <rFont val="Spranq eco sans"/>
        <family val="2"/>
        <charset val="1"/>
      </rPr>
      <t xml:space="preserve">Nota 1: </t>
    </r>
    <r>
      <rPr>
        <sz val="11"/>
        <color rgb="FF000000"/>
        <rFont val="Spranq eco sans"/>
        <family val="2"/>
        <charset val="1"/>
      </rPr>
      <t xml:space="preserve">Os percentuais dos encargos previdenciários, do FGTS e demais contribuições são aqueles estabelecidos pela legislação vigente.
</t>
    </r>
    <r>
      <rPr>
        <b val="true"/>
        <sz val="11"/>
        <color rgb="FF000000"/>
        <rFont val="Spranq eco sans"/>
        <family val="2"/>
        <charset val="1"/>
      </rPr>
      <t xml:space="preserve">Nota 2: </t>
    </r>
    <r>
      <rPr>
        <sz val="11"/>
        <color rgb="FF000000"/>
        <rFont val="Spranq eco sans"/>
        <family val="2"/>
        <charset val="1"/>
      </rPr>
      <t xml:space="preserve">O SAT a depender do grau de risco do serviço irá variar entre 1%, para risco leve, de 2%, para risco médio, e de 3% de risco grave.
</t>
    </r>
    <r>
      <rPr>
        <b val="true"/>
        <sz val="11"/>
        <color rgb="FF000000"/>
        <rFont val="Spranq eco sans"/>
        <family val="2"/>
        <charset val="1"/>
      </rPr>
      <t xml:space="preserve">Nota 3:</t>
    </r>
    <r>
      <rPr>
        <sz val="11"/>
        <color rgb="FF000000"/>
        <rFont val="Spranq eco sans"/>
        <family val="2"/>
        <charset val="1"/>
      </rPr>
      <t xml:space="preserve"> Esses percentuais incidem sobre o Módulo 1, o Submódulo 2.1, o Módulo 3, Módulo 4 e o Módulo 6.</t>
    </r>
  </si>
  <si>
    <r>
      <rPr>
        <b val="true"/>
        <sz val="11"/>
        <color rgb="FFFF0000"/>
        <rFont val="Spranq eco sans"/>
        <family val="2"/>
        <charset val="1"/>
      </rPr>
      <t xml:space="preserve">EMPRESAS OPTANTES PELO SIMPLES ESTÃO ISENTAS DO PAGAMENTO DAS SEGUINTES CONTRIBUIÇÕES: SESI ou SESC, SENAI ou SENAC, INCRA, Salário Educação, SEBRAE, por isso os valores DEVEM SER ZERADOS NA PLANILHA.
(</t>
    </r>
    <r>
      <rPr>
        <b val="true"/>
        <sz val="11"/>
        <color rgb="FFFF0000"/>
        <rFont val="Calibri"/>
        <family val="2"/>
        <charset val="1"/>
      </rPr>
      <t xml:space="preserve">§</t>
    </r>
    <r>
      <rPr>
        <b val="true"/>
        <sz val="11"/>
        <color rgb="FFFF0000"/>
        <rFont val="Spranq eco sans"/>
        <family val="2"/>
        <charset val="1"/>
      </rPr>
      <t xml:space="preserve">3o, Art. 13 da Lei Complementar 123/2006)
EMPRESAS DE SESSÃO DE MÃO DE OBRA NÃO PODEM SER OPTANTES PELO SIMPLES COM EXCEÇÃO DAS EMPRESAS QUE PRESTAM SERVIÇOS DE VIGILÂNCIA, LIMPEZA OU CONSERVAÇÃO DESDE QUE NÃO EXERÇAM EM CONJUNTO COM OUTRAS ATIVIDADES VEDADAS.
(Inciso XII, Art. 17 da Lei Complementar 123/2006)</t>
    </r>
  </si>
  <si>
    <t xml:space="preserve">Submódulo 2.3 - Benefícios Mensais e Diários.</t>
  </si>
  <si>
    <t xml:space="preserve">2.3</t>
  </si>
  <si>
    <t xml:space="preserve">Benefícios Mensais e Diários</t>
  </si>
  <si>
    <t xml:space="preserve">Transporte</t>
  </si>
  <si>
    <t xml:space="preserve">Valor VT no município de prestação dos serviços</t>
  </si>
  <si>
    <t xml:space="preserve">Quantidade de passagens por dia por empregado</t>
  </si>
  <si>
    <t xml:space="preserve">Quantidade de dias no mês de recebimento de passagens</t>
  </si>
  <si>
    <t xml:space="preserve">Participação do empregado</t>
  </si>
  <si>
    <t xml:space="preserve">Auxílio-Refeição/Alimentação</t>
  </si>
  <si>
    <t xml:space="preserve">Valor do Auxílio Alimentação</t>
  </si>
  <si>
    <t xml:space="preserve">Quantidade de dia de recebimento</t>
  </si>
  <si>
    <t xml:space="preserve">Auxílio Saúde</t>
  </si>
  <si>
    <t xml:space="preserve">Seguro de Vida</t>
  </si>
  <si>
    <t xml:space="preserve">Assistência Odontológica</t>
  </si>
  <si>
    <r>
      <rPr>
        <b val="true"/>
        <sz val="11"/>
        <color rgb="FF000000"/>
        <rFont val="Spranq eco sans"/>
        <family val="2"/>
        <charset val="1"/>
      </rPr>
      <t xml:space="preserve">Nota 1:</t>
    </r>
    <r>
      <rPr>
        <sz val="11"/>
        <color rgb="FF000000"/>
        <rFont val="Spranq eco sans"/>
        <family val="2"/>
        <charset val="1"/>
      </rPr>
      <t xml:space="preserve"> O valor informado deverá ser o custo real do benefício (descontado o valor eventualmente pago pelo empregado).
</t>
    </r>
    <r>
      <rPr>
        <b val="true"/>
        <sz val="11"/>
        <color rgb="FF000000"/>
        <rFont val="Spranq eco sans"/>
        <family val="2"/>
        <charset val="1"/>
      </rPr>
      <t xml:space="preserve">Nota 2:</t>
    </r>
    <r>
      <rPr>
        <sz val="11"/>
        <color rgb="FF000000"/>
        <rFont val="Spranq eco sans"/>
        <family val="2"/>
        <charset val="1"/>
      </rPr>
      <t xml:space="preserve"> Observar a previsão dos benefícios contidos em Acordos, Convenções e Dissídios Coletivos de Trabalho e atentar-se ao disposto no art. 6 da IN no. 5/2017.</t>
    </r>
  </si>
  <si>
    <t xml:space="preserve">Quadro-Resumo do Módulo 2 - Encargos e Benefícios anuais, mensais e diários</t>
  </si>
  <si>
    <t xml:space="preserve">Encargos e Benefícios Anuais, Mensais e Diários</t>
  </si>
  <si>
    <t xml:space="preserve">Módulo 3 - Provisão para Rescisão</t>
  </si>
  <si>
    <t xml:space="preserve">3.1</t>
  </si>
  <si>
    <t xml:space="preserve">Provisão para Rescisão</t>
  </si>
  <si>
    <t xml:space="preserve">Aviso Prévio Indenizado</t>
  </si>
  <si>
    <t xml:space="preserve">Incidência do FGTS sobre o Aviso Prévio Indenizado</t>
  </si>
  <si>
    <t xml:space="preserve">Multa do FGTS sobre o Aviso Prévio Indenizado</t>
  </si>
  <si>
    <t xml:space="preserve">Aviso Prévio Trabalhado</t>
  </si>
  <si>
    <t xml:space="preserve">Incidência dos encargos do submódulo 2.2 sobre o Aviso Prévio Trabalhado</t>
  </si>
  <si>
    <t xml:space="preserve">Multa do FGTS sobre o Aviso Prévio Trabalhado</t>
  </si>
  <si>
    <t xml:space="preserve">Módulo 4 - Custo de Reposição do Profissional Ausente</t>
  </si>
  <si>
    <r>
      <rPr>
        <b val="true"/>
        <sz val="11"/>
        <color rgb="FF000000"/>
        <rFont val="Spranq eco sans"/>
        <family val="2"/>
        <charset val="1"/>
      </rPr>
      <t xml:space="preserve">Nota 1: </t>
    </r>
    <r>
      <rPr>
        <sz val="11"/>
        <color rgb="FF000000"/>
        <rFont val="Spranq eco sans"/>
        <family val="2"/>
        <charset val="1"/>
      </rPr>
      <t xml:space="preserve">Os itens que contemplam o módulo 4 se referem ao custo dos dias trabalhados pelo repositor/substituto que por ventura venha cobrir o empregado nos casos de Ausências Legais (Submódulo 4.1) e/ou na Intrajornada (Submódulo 4.2), a depender da prestação do serviço.
</t>
    </r>
    <r>
      <rPr>
        <b val="true"/>
        <sz val="11"/>
        <color rgb="FF000000"/>
        <rFont val="Spranq eco sans"/>
        <family val="2"/>
        <charset val="1"/>
      </rPr>
      <t xml:space="preserve">Nota 2:</t>
    </r>
    <r>
      <rPr>
        <sz val="11"/>
        <color rgb="FF000000"/>
        <rFont val="Spranq eco sans"/>
        <family val="2"/>
        <charset val="1"/>
      </rPr>
      <t xml:space="preserve"> Haverá a incidência do Submódulo 2.2 sobre esse módulo.</t>
    </r>
  </si>
  <si>
    <t xml:space="preserve">Submódulo 4.1 - Ausências Legais</t>
  </si>
  <si>
    <t xml:space="preserve">4.1</t>
  </si>
  <si>
    <t xml:space="preserve">Ausências Legais</t>
  </si>
  <si>
    <t xml:space="preserve">Licença Paternidade</t>
  </si>
  <si>
    <t xml:space="preserve">Ausência por acidente de trabalho</t>
  </si>
  <si>
    <t xml:space="preserve">Afastamento Maternidade</t>
  </si>
  <si>
    <t xml:space="preserve">Ausência por doença</t>
  </si>
  <si>
    <t xml:space="preserve">Subtotal</t>
  </si>
  <si>
    <t xml:space="preserve">Incidência  do Submódulo 2.2 sobre o custo da reposição</t>
  </si>
  <si>
    <r>
      <rPr>
        <b val="true"/>
        <sz val="11"/>
        <color rgb="FF000000"/>
        <rFont val="Spranq eco sans"/>
        <family val="2"/>
        <charset val="1"/>
      </rPr>
      <t xml:space="preserve">Nota:</t>
    </r>
    <r>
      <rPr>
        <sz val="11"/>
        <color rgb="FF000000"/>
        <rFont val="Spranq eco sans"/>
        <family val="2"/>
        <charset val="1"/>
      </rPr>
      <t xml:space="preserve"> As alíneas "A" a "G" referem-se somente ao custo que será pago ao repositor pelos dias trabalhados quando da necessidade de substituir a mão de obra alocada na prestação do serviço.</t>
    </r>
  </si>
  <si>
    <t xml:space="preserve">Quadro-Resumo do Módulo 4 - Custo de Reposição do Profissional Ausente</t>
  </si>
  <si>
    <t xml:space="preserve">Custo de Reposição do Profissional Ausente</t>
  </si>
  <si>
    <t xml:space="preserve">Módulo 5 - Insumos Diversos</t>
  </si>
  <si>
    <t xml:space="preserve">Uniformes</t>
  </si>
  <si>
    <t xml:space="preserve">Materiais</t>
  </si>
  <si>
    <t xml:space="preserve">Equipamentos</t>
  </si>
  <si>
    <r>
      <rPr>
        <b val="true"/>
        <sz val="11"/>
        <color rgb="FF000000"/>
        <rFont val="Spranq eco sans"/>
        <family val="2"/>
        <charset val="1"/>
      </rPr>
      <t xml:space="preserve">Nota:</t>
    </r>
    <r>
      <rPr>
        <sz val="11"/>
        <color rgb="FF000000"/>
        <rFont val="Spranq eco sans"/>
        <family val="2"/>
        <charset val="1"/>
      </rPr>
      <t xml:space="preserve"> Valores mensais por empregado.</t>
    </r>
  </si>
  <si>
    <t xml:space="preserve">Módulo 6 - Custos Indiretos, Tributos e Lucro</t>
  </si>
  <si>
    <t xml:space="preserve">C.1. Tributos Federais (especificar)</t>
  </si>
  <si>
    <t xml:space="preserve">a) COFINS</t>
  </si>
  <si>
    <t xml:space="preserve">b) PIS</t>
  </si>
  <si>
    <t xml:space="preserve">c) IRPJ</t>
  </si>
  <si>
    <t xml:space="preserve">d) CSLL</t>
  </si>
  <si>
    <t xml:space="preserve">C.2. Tributos Estaduais (especificar)</t>
  </si>
  <si>
    <t xml:space="preserve">C.3. Tributos Municipais (especificar)</t>
  </si>
  <si>
    <t xml:space="preserve">a) ISSQN</t>
  </si>
  <si>
    <r>
      <rPr>
        <b val="true"/>
        <sz val="11"/>
        <color rgb="FF000000"/>
        <rFont val="Spranq eco sans"/>
        <family val="2"/>
        <charset val="1"/>
      </rPr>
      <t xml:space="preserve">Nota 1: </t>
    </r>
    <r>
      <rPr>
        <sz val="11"/>
        <color rgb="FF000000"/>
        <rFont val="Spranq eco sans"/>
        <family val="2"/>
        <charset val="1"/>
      </rPr>
      <t xml:space="preserve">Custos Indiretos, Tributos e Lucro por empregado.
</t>
    </r>
    <r>
      <rPr>
        <b val="true"/>
        <sz val="11"/>
        <color rgb="FF000000"/>
        <rFont val="Spranq eco sans"/>
        <family val="2"/>
        <charset val="1"/>
      </rPr>
      <t xml:space="preserve">Nota 2: </t>
    </r>
    <r>
      <rPr>
        <sz val="11"/>
        <color rgb="FF000000"/>
        <rFont val="Spranq eco sans"/>
        <family val="2"/>
        <charset val="1"/>
      </rPr>
      <t xml:space="preserve">O valor referente a tributos é obtido aplicando-se o percentual sobre o valor do faturamento.</t>
    </r>
  </si>
  <si>
    <t xml:space="preserve">2. QUADRO RESUMO DO CUSTO POR EMPREGADO</t>
  </si>
  <si>
    <t xml:space="preserve">Mão de obra vinculada à execução contratual (valor por empregado)</t>
  </si>
  <si>
    <t xml:space="preserve">Subtotal (A + B +C+ D+E)</t>
  </si>
  <si>
    <t xml:space="preserve">Módulo 6 – Custos Indiretos, Tributos e Lucro</t>
  </si>
  <si>
    <t xml:space="preserve">Valor Total por Empregado </t>
  </si>
  <si>
    <t xml:space="preserve">QUADRO RESUMO DO VALOR MENSAL DOS SERVIÇOS</t>
  </si>
  <si>
    <t xml:space="preserve"> </t>
  </si>
  <si>
    <t xml:space="preserve">TIPO DE SERVIÇO 
(A)</t>
  </si>
  <si>
    <t xml:space="preserve">VALOR PROPOSTO POR EMPREGADO 
(B)</t>
  </si>
  <si>
    <t xml:space="preserve">QTDE. DE EMPREGADOS /  POSTO 
( C  )</t>
  </si>
  <si>
    <t xml:space="preserve">VALOR PROPOSTO POR POSTO 
(D) = (B X C)</t>
  </si>
  <si>
    <t xml:space="preserve">QTDE. DE POSTOS 
(E)</t>
  </si>
  <si>
    <t xml:space="preserve">VALOR TOTAL
DO SERVIÇO 
(F) = (D X E)</t>
  </si>
  <si>
    <t xml:space="preserve">VIGILANTE 12 X 36 (DIURNO)</t>
  </si>
  <si>
    <t xml:space="preserve">VIGILANTE 12 X 36 (NOTURNO)</t>
  </si>
  <si>
    <t xml:space="preserve">VALOR MENSAL DOS SERVIÇOS</t>
  </si>
  <si>
    <t xml:space="preserve">VALOR ANUAL</t>
  </si>
</sst>
</file>

<file path=xl/styles.xml><?xml version="1.0" encoding="utf-8"?>
<styleSheet xmlns="http://schemas.openxmlformats.org/spreadsheetml/2006/main">
  <numFmts count="17">
    <numFmt numFmtId="164" formatCode="General"/>
    <numFmt numFmtId="165" formatCode="_(* #,##0.00_);_(* \(#,##0.00\);_(* \-??_);_(@_)"/>
    <numFmt numFmtId="166" formatCode="_-* #,##0.00_-;\-* #,##0.00_-;_-* \-??_-;_-@_-"/>
    <numFmt numFmtId="167" formatCode="#,##0.00;[RED]#,##0.00"/>
    <numFmt numFmtId="168" formatCode="0%"/>
    <numFmt numFmtId="169" formatCode="0.00%"/>
    <numFmt numFmtId="170" formatCode="0"/>
    <numFmt numFmtId="171" formatCode="General"/>
    <numFmt numFmtId="172" formatCode="[$-416]#,##0.00_);[RED]\(#,##0.00\)"/>
    <numFmt numFmtId="173" formatCode="0.0000"/>
    <numFmt numFmtId="174" formatCode="#,##0.0000_ ;\-#,##0.0000\ "/>
    <numFmt numFmtId="175" formatCode="[$-416]#,##0.00_);\(#,##0.00\)"/>
    <numFmt numFmtId="176" formatCode="[$R$-416]\ #,##0.00;[RED]\-[$R$-416]\ #,##0.00"/>
    <numFmt numFmtId="177" formatCode="dd/mm/yy"/>
    <numFmt numFmtId="178" formatCode="&quot;R$ &quot;#,##0.00"/>
    <numFmt numFmtId="179" formatCode="#,##0.00"/>
    <numFmt numFmtId="180" formatCode="&quot;R$ &quot;#,##0.00;[RED]&quot;R$ &quot;#,##0.00"/>
  </numFmts>
  <fonts count="23">
    <font>
      <sz val="11"/>
      <color rgb="FF000000"/>
      <name val="Calibri"/>
      <family val="2"/>
      <charset val="1"/>
    </font>
    <font>
      <sz val="10"/>
      <name val="Arial"/>
      <family val="0"/>
    </font>
    <font>
      <sz val="10"/>
      <name val="Arial"/>
      <family val="0"/>
    </font>
    <font>
      <sz val="10"/>
      <name val="Arial"/>
      <family val="0"/>
    </font>
    <font>
      <sz val="10"/>
      <name val="Arial"/>
      <family val="2"/>
      <charset val="1"/>
    </font>
    <font>
      <sz val="12"/>
      <color rgb="FF000000"/>
      <name val="Times New Roman"/>
      <family val="1"/>
      <charset val="1"/>
    </font>
    <font>
      <sz val="18"/>
      <color rgb="FFFFFFFF"/>
      <name val="Times New Roman"/>
      <family val="1"/>
      <charset val="1"/>
    </font>
    <font>
      <sz val="11"/>
      <color rgb="FFFF0000"/>
      <name val="Arial"/>
      <family val="2"/>
      <charset val="1"/>
    </font>
    <font>
      <b val="true"/>
      <sz val="12"/>
      <color rgb="FF000000"/>
      <name val="Times New Roman"/>
      <family val="1"/>
      <charset val="1"/>
    </font>
    <font>
      <sz val="12"/>
      <color rgb="FFFF0000"/>
      <name val="Times New Roman"/>
      <family val="1"/>
      <charset val="1"/>
    </font>
    <font>
      <b val="true"/>
      <sz val="12"/>
      <color rgb="FFFF0000"/>
      <name val="Times New Roman"/>
      <family val="1"/>
      <charset val="1"/>
    </font>
    <font>
      <b val="true"/>
      <sz val="12"/>
      <name val="Times New Roman"/>
      <family val="1"/>
      <charset val="1"/>
    </font>
    <font>
      <sz val="12"/>
      <name val="Times New Roman"/>
      <family val="1"/>
      <charset val="1"/>
    </font>
    <font>
      <b val="true"/>
      <sz val="12"/>
      <color rgb="FF00B050"/>
      <name val="Times New Roman"/>
      <family val="1"/>
      <charset val="1"/>
    </font>
    <font>
      <sz val="9"/>
      <color rgb="FF000000"/>
      <name val="Segoe UI"/>
      <family val="2"/>
      <charset val="1"/>
    </font>
    <font>
      <sz val="11"/>
      <color rgb="FF000000"/>
      <name val="Spranq eco sans"/>
      <family val="2"/>
      <charset val="1"/>
    </font>
    <font>
      <sz val="11"/>
      <color rgb="FFFFFFFF"/>
      <name val="Spranq eco sans"/>
      <family val="2"/>
      <charset val="1"/>
    </font>
    <font>
      <sz val="11"/>
      <name val="Spranq eco sans"/>
      <family val="2"/>
      <charset val="1"/>
    </font>
    <font>
      <sz val="11"/>
      <color rgb="FFFF0000"/>
      <name val="Spranq eco sans"/>
      <family val="2"/>
      <charset val="1"/>
    </font>
    <font>
      <b val="true"/>
      <sz val="11"/>
      <color rgb="FF000000"/>
      <name val="Spranq eco sans"/>
      <family val="2"/>
      <charset val="1"/>
    </font>
    <font>
      <b val="true"/>
      <sz val="11"/>
      <color rgb="FFFF0000"/>
      <name val="Spranq eco sans"/>
      <family val="2"/>
      <charset val="1"/>
    </font>
    <font>
      <b val="true"/>
      <sz val="11"/>
      <name val="Spranq eco sans"/>
      <family val="2"/>
      <charset val="1"/>
    </font>
    <font>
      <b val="true"/>
      <sz val="11"/>
      <color rgb="FFFF0000"/>
      <name val="Calibri"/>
      <family val="2"/>
      <charset val="1"/>
    </font>
  </fonts>
  <fills count="12">
    <fill>
      <patternFill patternType="none"/>
    </fill>
    <fill>
      <patternFill patternType="gray125"/>
    </fill>
    <fill>
      <patternFill patternType="solid">
        <fgColor rgb="FF2E75B6"/>
        <bgColor rgb="FF0066CC"/>
      </patternFill>
    </fill>
    <fill>
      <patternFill patternType="solid">
        <fgColor rgb="FF9DC3E6"/>
        <bgColor rgb="FF9CCAFE"/>
      </patternFill>
    </fill>
    <fill>
      <patternFill patternType="solid">
        <fgColor rgb="FF729FCF"/>
        <bgColor rgb="FF8497B0"/>
      </patternFill>
    </fill>
    <fill>
      <patternFill patternType="solid">
        <fgColor rgb="FFBDD7EE"/>
        <bgColor rgb="FF9CCAFE"/>
      </patternFill>
    </fill>
    <fill>
      <patternFill patternType="solid">
        <fgColor rgb="FFFFFFFF"/>
        <bgColor rgb="FFFFFFCC"/>
      </patternFill>
    </fill>
    <fill>
      <patternFill patternType="solid">
        <fgColor rgb="FFDEEBF7"/>
        <bgColor rgb="FFCCFFFF"/>
      </patternFill>
    </fill>
    <fill>
      <patternFill patternType="solid">
        <fgColor rgb="FF8497B0"/>
        <bgColor rgb="FF729FCF"/>
      </patternFill>
    </fill>
    <fill>
      <patternFill patternType="solid">
        <fgColor rgb="FFFFFF00"/>
        <bgColor rgb="FFFFFF00"/>
      </patternFill>
    </fill>
    <fill>
      <patternFill patternType="solid">
        <fgColor rgb="FF808080"/>
        <bgColor rgb="FF8497B0"/>
      </patternFill>
    </fill>
    <fill>
      <patternFill patternType="solid">
        <fgColor rgb="FF9CCAFE"/>
        <bgColor rgb="FF9DC3E6"/>
      </patternFill>
    </fill>
  </fills>
  <borders count="41">
    <border diagonalUp="false" diagonalDown="false">
      <left/>
      <right/>
      <top/>
      <bottom/>
      <diagonal/>
    </border>
    <border diagonalUp="false" diagonalDown="false">
      <left style="medium"/>
      <right/>
      <top/>
      <bottom/>
      <diagonal/>
    </border>
    <border diagonalUp="false" diagonalDown="false">
      <left style="medium"/>
      <right style="medium"/>
      <top style="medium"/>
      <bottom style="medium"/>
      <diagonal/>
    </border>
    <border diagonalUp="false" diagonalDown="false">
      <left style="medium"/>
      <right style="thin"/>
      <top/>
      <bottom style="thin"/>
      <diagonal/>
    </border>
    <border diagonalUp="false" diagonalDown="false">
      <left style="thin"/>
      <right style="medium"/>
      <top/>
      <bottom style="thin"/>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right/>
      <top style="medium"/>
      <bottom style="thin"/>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thin"/>
      <right/>
      <top/>
      <bottom/>
      <diagonal/>
    </border>
    <border diagonalUp="false" diagonalDown="false">
      <left style="medium"/>
      <right style="thin"/>
      <top/>
      <bottom/>
      <diagonal/>
    </border>
    <border diagonalUp="false" diagonalDown="false">
      <left style="thin"/>
      <right style="thin"/>
      <top/>
      <bottom/>
      <diagonal/>
    </border>
    <border diagonalUp="false" diagonalDown="false">
      <left style="thin"/>
      <right style="medium"/>
      <top/>
      <botto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thin"/>
      <top/>
      <bottom style="medium"/>
      <diagonal/>
    </border>
    <border diagonalUp="false" diagonalDown="false">
      <left style="thin"/>
      <right style="medium"/>
      <top/>
      <bottom style="medium"/>
      <diagonal/>
    </border>
    <border diagonalUp="false" diagonalDown="false">
      <left style="medium"/>
      <right style="medium"/>
      <top style="medium"/>
      <bottom/>
      <diagonal/>
    </border>
    <border diagonalUp="false" diagonalDown="false">
      <left style="medium"/>
      <right style="thin"/>
      <top style="thin"/>
      <bottom/>
      <diagonal/>
    </border>
    <border diagonalUp="false" diagonalDown="false">
      <left style="thin"/>
      <right style="medium"/>
      <top style="thin"/>
      <bottom/>
      <diagonal/>
    </border>
    <border diagonalUp="false" diagonalDown="false">
      <left style="medium"/>
      <right/>
      <top style="medium"/>
      <bottom style="medium"/>
      <diagonal/>
    </border>
    <border diagonalUp="false" diagonalDown="false">
      <left style="thin"/>
      <right/>
      <top style="medium"/>
      <bottom style="thin"/>
      <diagonal/>
    </border>
    <border diagonalUp="false" diagonalDown="false">
      <left style="thin"/>
      <right/>
      <top style="thin"/>
      <bottom style="thin"/>
      <diagonal/>
    </border>
    <border diagonalUp="false" diagonalDown="false">
      <left style="thin"/>
      <right style="thin"/>
      <top style="thin"/>
      <bottom style="medium"/>
      <diagonal/>
    </border>
    <border diagonalUp="false" diagonalDown="false">
      <left style="thin"/>
      <right/>
      <top style="thin"/>
      <bottom style="medium"/>
      <diagonal/>
    </border>
    <border diagonalUp="false" diagonalDown="false">
      <left/>
      <right/>
      <top style="medium"/>
      <bottom style="medium"/>
      <diagonal/>
    </border>
    <border diagonalUp="false" diagonalDown="false">
      <left style="thin"/>
      <right style="thin"/>
      <top style="thin"/>
      <bottom/>
      <diagonal/>
    </border>
    <border diagonalUp="false" diagonalDown="false">
      <left style="medium"/>
      <right style="medium"/>
      <top style="medium"/>
      <bottom style="thin"/>
      <diagonal/>
    </border>
    <border diagonalUp="false" diagonalDown="false">
      <left/>
      <right style="medium"/>
      <top style="medium"/>
      <bottom style="medium"/>
      <diagonal/>
    </border>
    <border diagonalUp="false" diagonalDown="false">
      <left style="medium"/>
      <right style="medium"/>
      <top/>
      <bottom style="medium"/>
      <diagonal/>
    </border>
    <border diagonalUp="false" diagonalDown="false">
      <left/>
      <right style="medium"/>
      <top/>
      <bottom style="medium"/>
      <diagonal/>
    </border>
    <border diagonalUp="false" diagonalDown="false">
      <left style="medium"/>
      <right/>
      <top/>
      <bottom style="medium"/>
      <diagonal/>
    </border>
  </borders>
  <cellStyleXfs count="29">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8"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5" fontId="4"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cellStyleXfs>
  <cellXfs count="268">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6" fillId="2"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7" fillId="0" borderId="0" xfId="0" applyFont="true" applyBorder="true" applyAlignment="true" applyProtection="false">
      <alignment horizontal="left" vertical="center" textRotation="0" wrapText="true" indent="0" shrinkToFit="false"/>
      <protection locked="true" hidden="false"/>
    </xf>
    <xf numFmtId="164" fontId="8" fillId="2"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true" applyAlignment="true" applyProtection="false">
      <alignment horizontal="center" vertical="center" textRotation="0" wrapText="true" indent="0" shrinkToFit="false"/>
      <protection locked="true" hidden="false"/>
    </xf>
    <xf numFmtId="164" fontId="8" fillId="3" borderId="2" xfId="0" applyFont="true" applyBorder="true" applyAlignment="true" applyProtection="false">
      <alignment horizontal="center" vertical="center" textRotation="0" wrapText="false" indent="0" shrinkToFit="false"/>
      <protection locked="true" hidden="false"/>
    </xf>
    <xf numFmtId="164" fontId="5" fillId="0" borderId="3" xfId="0" applyFont="true" applyBorder="true" applyAlignment="true" applyProtection="false">
      <alignment horizontal="center" vertical="center" textRotation="0" wrapText="false" indent="0" shrinkToFit="false"/>
      <protection locked="true" hidden="false"/>
    </xf>
    <xf numFmtId="167" fontId="8" fillId="0" borderId="4" xfId="0" applyFont="true" applyBorder="true" applyAlignment="true" applyProtection="false">
      <alignment horizontal="center" vertical="center" textRotation="0" wrapText="false" indent="0" shrinkToFit="false"/>
      <protection locked="true" hidden="false"/>
    </xf>
    <xf numFmtId="164" fontId="8" fillId="3" borderId="5" xfId="0" applyFont="true" applyBorder="true" applyAlignment="true" applyProtection="false">
      <alignment horizontal="center" vertical="center" textRotation="0" wrapText="false" indent="0" shrinkToFit="false"/>
      <protection locked="true" hidden="false"/>
    </xf>
    <xf numFmtId="164" fontId="8" fillId="3" borderId="6" xfId="0" applyFont="true" applyBorder="true" applyAlignment="true" applyProtection="false">
      <alignment horizontal="center" vertical="center" textRotation="0" wrapText="false" indent="0" shrinkToFit="false"/>
      <protection locked="true" hidden="false"/>
    </xf>
    <xf numFmtId="164" fontId="8" fillId="3" borderId="7" xfId="0" applyFont="true" applyBorder="true" applyAlignment="true" applyProtection="false">
      <alignment horizontal="center" vertical="center" textRotation="0" wrapText="false" indent="0" shrinkToFit="false"/>
      <protection locked="true" hidden="false"/>
    </xf>
    <xf numFmtId="164" fontId="5" fillId="0" borderId="8" xfId="0" applyFont="true" applyBorder="true" applyAlignment="true" applyProtection="false">
      <alignment horizontal="center" vertical="center" textRotation="0" wrapText="false" indent="0" shrinkToFit="false"/>
      <protection locked="true" hidden="false"/>
    </xf>
    <xf numFmtId="167" fontId="5" fillId="0" borderId="9" xfId="0" applyFont="true" applyBorder="true" applyAlignment="true" applyProtection="false">
      <alignment horizontal="center" vertical="center" textRotation="0" wrapText="false" indent="0" shrinkToFit="false"/>
      <protection locked="true" hidden="false"/>
    </xf>
    <xf numFmtId="168" fontId="5" fillId="0" borderId="9" xfId="19" applyFont="true" applyBorder="true" applyAlignment="true" applyProtection="true">
      <alignment horizontal="center" vertical="center" textRotation="0" wrapText="false" indent="0" shrinkToFit="false"/>
      <protection locked="true" hidden="false"/>
    </xf>
    <xf numFmtId="167" fontId="8" fillId="0" borderId="10" xfId="0" applyFont="true" applyBorder="true" applyAlignment="true" applyProtection="false">
      <alignment horizontal="center" vertical="center" textRotation="0" wrapText="false" indent="0" shrinkToFit="false"/>
      <protection locked="true" hidden="false"/>
    </xf>
    <xf numFmtId="164" fontId="5" fillId="0" borderId="11" xfId="0" applyFont="true" applyBorder="true" applyAlignment="true" applyProtection="false">
      <alignment horizontal="center" vertical="center" textRotation="0" wrapText="false" indent="0" shrinkToFit="false"/>
      <protection locked="true" hidden="false"/>
    </xf>
    <xf numFmtId="167" fontId="5" fillId="0" borderId="12" xfId="0" applyFont="true" applyBorder="true" applyAlignment="true" applyProtection="false">
      <alignment horizontal="center" vertical="center" textRotation="0" wrapText="false" indent="0" shrinkToFit="false"/>
      <protection locked="true" hidden="false"/>
    </xf>
    <xf numFmtId="168" fontId="5" fillId="0" borderId="12" xfId="19" applyFont="true" applyBorder="true" applyAlignment="true" applyProtection="true">
      <alignment horizontal="center" vertical="center" textRotation="0" wrapText="false" indent="0" shrinkToFit="false"/>
      <protection locked="true" hidden="false"/>
    </xf>
    <xf numFmtId="167" fontId="8" fillId="0" borderId="13" xfId="0" applyFont="true" applyBorder="true" applyAlignment="true" applyProtection="false">
      <alignment horizontal="center" vertical="center" textRotation="0" wrapText="false" indent="0" shrinkToFit="false"/>
      <protection locked="true" hidden="false"/>
    </xf>
    <xf numFmtId="169" fontId="5" fillId="0" borderId="9" xfId="19" applyFont="true" applyBorder="true" applyAlignment="true" applyProtection="true">
      <alignment horizontal="center" vertical="center" textRotation="0" wrapText="false" indent="0" shrinkToFit="false"/>
      <protection locked="true" hidden="false"/>
    </xf>
    <xf numFmtId="164" fontId="5" fillId="0" borderId="14" xfId="0" applyFont="true" applyBorder="true" applyAlignment="true" applyProtection="false">
      <alignment horizontal="center" vertical="center" textRotation="0" wrapText="false" indent="0" shrinkToFit="false"/>
      <protection locked="true" hidden="false"/>
    </xf>
    <xf numFmtId="167" fontId="5" fillId="0" borderId="14" xfId="0" applyFont="true" applyBorder="true" applyAlignment="true" applyProtection="false">
      <alignment horizontal="center" vertical="center" textRotation="0" wrapText="false" indent="0" shrinkToFit="false"/>
      <protection locked="true" hidden="false"/>
    </xf>
    <xf numFmtId="169" fontId="5" fillId="0" borderId="14" xfId="19" applyFont="true" applyBorder="true" applyAlignment="true" applyProtection="true">
      <alignment horizontal="center" vertical="center" textRotation="0" wrapText="false" indent="0" shrinkToFit="false"/>
      <protection locked="true" hidden="false"/>
    </xf>
    <xf numFmtId="168" fontId="5" fillId="0" borderId="14" xfId="19" applyFont="true" applyBorder="true" applyAlignment="true" applyProtection="true">
      <alignment horizontal="center" vertical="center" textRotation="0" wrapText="false" indent="0" shrinkToFit="false"/>
      <protection locked="true" hidden="false"/>
    </xf>
    <xf numFmtId="167" fontId="8" fillId="0" borderId="14" xfId="0" applyFont="true" applyBorder="true" applyAlignment="true" applyProtection="false">
      <alignment horizontal="center" vertical="center" textRotation="0" wrapText="false" indent="0" shrinkToFit="false"/>
      <protection locked="true" hidden="false"/>
    </xf>
    <xf numFmtId="164" fontId="8" fillId="3" borderId="6"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false" indent="0" shrinkToFit="false"/>
      <protection locked="true" hidden="false"/>
    </xf>
    <xf numFmtId="164" fontId="8" fillId="3" borderId="15" xfId="0" applyFont="true" applyBorder="true" applyAlignment="true" applyProtection="false">
      <alignment horizontal="center" vertical="center" textRotation="0" wrapText="false" indent="0" shrinkToFit="false"/>
      <protection locked="true" hidden="false"/>
    </xf>
    <xf numFmtId="164" fontId="8" fillId="3" borderId="16" xfId="0" applyFont="true" applyBorder="true" applyAlignment="true" applyProtection="false">
      <alignment horizontal="center" vertical="center" textRotation="0" wrapText="false" indent="0" shrinkToFit="false"/>
      <protection locked="true" hidden="false"/>
    </xf>
    <xf numFmtId="164" fontId="8" fillId="3" borderId="16" xfId="0" applyFont="true" applyBorder="true" applyAlignment="true" applyProtection="false">
      <alignment horizontal="center" vertical="center" textRotation="0" wrapText="true" indent="0" shrinkToFit="false"/>
      <protection locked="true" hidden="false"/>
    </xf>
    <xf numFmtId="164" fontId="8" fillId="3" borderId="17" xfId="0" applyFont="true" applyBorder="true" applyAlignment="true" applyProtection="false">
      <alignment horizontal="center" vertical="center" textRotation="0" wrapText="false" indent="0" shrinkToFit="false"/>
      <protection locked="true" hidden="false"/>
    </xf>
    <xf numFmtId="164" fontId="8" fillId="0" borderId="18" xfId="0" applyFont="true" applyBorder="true" applyAlignment="true" applyProtection="false">
      <alignment horizontal="center" vertical="center" textRotation="0" wrapText="false" indent="0" shrinkToFit="false"/>
      <protection locked="true" hidden="false"/>
    </xf>
    <xf numFmtId="164" fontId="5" fillId="4" borderId="9" xfId="0" applyFont="true" applyBorder="true" applyAlignment="true" applyProtection="false">
      <alignment horizontal="center" vertical="center" textRotation="0" wrapText="false" indent="0" shrinkToFit="false"/>
      <protection locked="true" hidden="false"/>
    </xf>
    <xf numFmtId="167" fontId="8" fillId="0" borderId="18" xfId="0" applyFont="true" applyBorder="true" applyAlignment="true" applyProtection="false">
      <alignment horizontal="center" vertical="center" textRotation="0" wrapText="false" indent="0" shrinkToFit="false"/>
      <protection locked="true" hidden="false"/>
    </xf>
    <xf numFmtId="167" fontId="8" fillId="0" borderId="0" xfId="0" applyFont="true" applyBorder="true" applyAlignment="true" applyProtection="false">
      <alignment horizontal="center" vertical="center" textRotation="0" wrapText="false" indent="0" shrinkToFit="false"/>
      <protection locked="true" hidden="false"/>
    </xf>
    <xf numFmtId="164" fontId="8" fillId="3" borderId="2"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8" fillId="3" borderId="19" xfId="0" applyFont="true" applyBorder="true" applyAlignment="true" applyProtection="false">
      <alignment horizontal="center" vertical="center" textRotation="0" wrapText="false" indent="0" shrinkToFit="false"/>
      <protection locked="true" hidden="false"/>
    </xf>
    <xf numFmtId="164" fontId="8" fillId="3" borderId="20" xfId="0" applyFont="true" applyBorder="true" applyAlignment="true" applyProtection="false">
      <alignment horizontal="center" vertical="center" textRotation="0" wrapText="false" indent="0" shrinkToFit="false"/>
      <protection locked="true" hidden="false"/>
    </xf>
    <xf numFmtId="164" fontId="8" fillId="3" borderId="20" xfId="0" applyFont="true" applyBorder="true" applyAlignment="true" applyProtection="false">
      <alignment horizontal="center" vertical="center" textRotation="0" wrapText="true" indent="0" shrinkToFit="false"/>
      <protection locked="true" hidden="false"/>
    </xf>
    <xf numFmtId="164" fontId="8" fillId="3" borderId="21" xfId="0" applyFont="true" applyBorder="true" applyAlignment="true" applyProtection="false">
      <alignment horizontal="center" vertical="center" textRotation="0" wrapText="false" indent="0" shrinkToFit="false"/>
      <protection locked="true" hidden="false"/>
    </xf>
    <xf numFmtId="169" fontId="5" fillId="0" borderId="9" xfId="0" applyFont="true" applyBorder="true" applyAlignment="true" applyProtection="false">
      <alignment horizontal="center" vertical="center" textRotation="0" wrapText="false" indent="0" shrinkToFit="false"/>
      <protection locked="true" hidden="false"/>
    </xf>
    <xf numFmtId="169" fontId="5" fillId="0" borderId="12" xfId="0" applyFont="true" applyBorder="true" applyAlignment="true" applyProtection="false">
      <alignment horizontal="center" vertical="center" textRotation="0" wrapText="false" indent="0" shrinkToFit="false"/>
      <protection locked="true" hidden="false"/>
    </xf>
    <xf numFmtId="169" fontId="5" fillId="0" borderId="12" xfId="19" applyFont="true" applyBorder="true" applyAlignment="true" applyProtection="true">
      <alignment horizontal="center" vertical="center" textRotation="0" wrapText="false" indent="0" shrinkToFit="false"/>
      <protection locked="true" hidden="false"/>
    </xf>
    <xf numFmtId="169" fontId="5" fillId="0" borderId="10" xfId="19" applyFont="true" applyBorder="true" applyAlignment="true" applyProtection="true">
      <alignment horizontal="center" vertical="center" textRotation="0" wrapText="false" indent="0" shrinkToFit="false"/>
      <protection locked="true" hidden="false"/>
    </xf>
    <xf numFmtId="169" fontId="5" fillId="0" borderId="13" xfId="19" applyFont="true" applyBorder="true" applyAlignment="true" applyProtection="true">
      <alignment horizontal="center" vertical="center" textRotation="0" wrapText="false" indent="0" shrinkToFit="false"/>
      <protection locked="true" hidden="false"/>
    </xf>
    <xf numFmtId="164" fontId="5" fillId="0" borderId="22" xfId="0" applyFont="true" applyBorder="true" applyAlignment="true" applyProtection="false">
      <alignment horizontal="center" vertical="center" textRotation="0" wrapText="false" indent="0" shrinkToFit="false"/>
      <protection locked="true" hidden="false"/>
    </xf>
    <xf numFmtId="169" fontId="5" fillId="0" borderId="23" xfId="19" applyFont="true" applyBorder="true" applyAlignment="true" applyProtection="true">
      <alignment horizontal="center" vertical="center" textRotation="0" wrapText="false" indent="0" shrinkToFit="false"/>
      <protection locked="true" hidden="false"/>
    </xf>
    <xf numFmtId="164" fontId="8" fillId="5" borderId="24" xfId="0" applyFont="true" applyBorder="true" applyAlignment="true" applyProtection="false">
      <alignment horizontal="center" vertical="center" textRotation="0" wrapText="false" indent="0" shrinkToFit="false"/>
      <protection locked="true" hidden="false"/>
    </xf>
    <xf numFmtId="169" fontId="8" fillId="5" borderId="25" xfId="19" applyFont="true" applyBorder="true" applyAlignment="true" applyProtection="true">
      <alignment horizontal="center" vertical="center" textRotation="0" wrapText="false" indent="0" shrinkToFit="false"/>
      <protection locked="true" hidden="false"/>
    </xf>
    <xf numFmtId="164" fontId="8" fillId="6" borderId="0" xfId="0" applyFont="true" applyBorder="true" applyAlignment="true" applyProtection="false">
      <alignment horizontal="center" vertical="center" textRotation="0" wrapText="false" indent="0" shrinkToFit="false"/>
      <protection locked="true" hidden="false"/>
    </xf>
    <xf numFmtId="169" fontId="8" fillId="6" borderId="0" xfId="19" applyFont="true" applyBorder="true" applyAlignment="true" applyProtection="true">
      <alignment horizontal="center" vertical="center" textRotation="0" wrapText="fals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70" fontId="5" fillId="0" borderId="9" xfId="0" applyFont="true" applyBorder="true" applyAlignment="true" applyProtection="false">
      <alignment horizontal="center" vertical="center" textRotation="0" wrapText="false" indent="0" shrinkToFit="false"/>
      <protection locked="true" hidden="false"/>
    </xf>
    <xf numFmtId="170" fontId="5" fillId="0" borderId="12"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7" fontId="5" fillId="0" borderId="0" xfId="0" applyFont="true" applyBorder="true" applyAlignment="true" applyProtection="false">
      <alignment horizontal="center" vertical="center" textRotation="0" wrapText="false" indent="0" shrinkToFit="false"/>
      <protection locked="true" hidden="false"/>
    </xf>
    <xf numFmtId="170" fontId="5" fillId="0" borderId="0" xfId="0" applyFont="true" applyBorder="true" applyAlignment="true" applyProtection="false">
      <alignment horizontal="center" vertical="center" textRotation="0" wrapText="false" indent="0" shrinkToFit="false"/>
      <protection locked="true" hidden="false"/>
    </xf>
    <xf numFmtId="164" fontId="8" fillId="3" borderId="21"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8" fillId="3" borderId="26" xfId="0" applyFont="true" applyBorder="true" applyAlignment="true" applyProtection="false">
      <alignment horizontal="center" vertical="center" textRotation="0" wrapText="true" indent="0" shrinkToFit="false"/>
      <protection locked="true" hidden="false"/>
    </xf>
    <xf numFmtId="164" fontId="5" fillId="0" borderId="3" xfId="0" applyFont="true" applyBorder="true" applyAlignment="true" applyProtection="false">
      <alignment horizontal="center" vertical="center" textRotation="0" wrapText="true" indent="0" shrinkToFit="false"/>
      <protection locked="true" hidden="false"/>
    </xf>
    <xf numFmtId="169" fontId="5" fillId="0" borderId="4" xfId="19" applyFont="true" applyBorder="true" applyAlignment="true" applyProtection="true">
      <alignment horizontal="center" vertical="center" textRotation="0" wrapText="false" indent="0" shrinkToFit="false"/>
      <protection locked="true" hidden="false"/>
    </xf>
    <xf numFmtId="164" fontId="5" fillId="0" borderId="11" xfId="0" applyFont="true" applyBorder="true" applyAlignment="true" applyProtection="false">
      <alignment horizontal="center" vertical="center" textRotation="0" wrapText="true" indent="0" shrinkToFit="false"/>
      <protection locked="true" hidden="false"/>
    </xf>
    <xf numFmtId="164" fontId="5" fillId="0" borderId="27" xfId="0" applyFont="true" applyBorder="true" applyAlignment="true" applyProtection="false">
      <alignment horizontal="center" vertical="center" textRotation="0" wrapText="true" indent="0" shrinkToFit="false"/>
      <protection locked="true" hidden="false"/>
    </xf>
    <xf numFmtId="169" fontId="5" fillId="0" borderId="28" xfId="19" applyFont="true" applyBorder="true" applyAlignment="true" applyProtection="true">
      <alignment horizontal="center" vertical="center" textRotation="0" wrapText="false" indent="0" shrinkToFit="false"/>
      <protection locked="true" hidden="false"/>
    </xf>
    <xf numFmtId="169" fontId="8" fillId="3" borderId="17" xfId="0" applyFont="true" applyBorder="true" applyAlignment="true" applyProtection="false">
      <alignment horizontal="center" vertical="center" textRotation="0" wrapText="false" indent="0" shrinkToFit="false"/>
      <protection locked="true" hidden="false"/>
    </xf>
    <xf numFmtId="164" fontId="5" fillId="0" borderId="9" xfId="0" applyFont="true" applyBorder="true" applyAlignment="true" applyProtection="false">
      <alignment horizontal="center" vertical="center" textRotation="0" wrapText="false" indent="0" shrinkToFit="false"/>
      <protection locked="true" hidden="false"/>
    </xf>
    <xf numFmtId="171" fontId="5" fillId="0" borderId="12"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4" fontId="8" fillId="3" borderId="18" xfId="0" applyFont="true" applyBorder="true" applyAlignment="true" applyProtection="false">
      <alignment horizontal="center" vertical="center" textRotation="0" wrapText="true" indent="0" shrinkToFit="false"/>
      <protection locked="true" hidden="false"/>
    </xf>
    <xf numFmtId="169" fontId="5" fillId="0" borderId="0" xfId="0" applyFont="true" applyBorder="true" applyAlignment="true" applyProtection="false">
      <alignment horizontal="center" vertical="center" textRotation="0" wrapText="false" indent="0" shrinkToFit="false"/>
      <protection locked="true" hidden="false"/>
    </xf>
    <xf numFmtId="172" fontId="5" fillId="0" borderId="9" xfId="0" applyFont="true" applyBorder="true" applyAlignment="true" applyProtection="false">
      <alignment horizontal="center" vertical="center" textRotation="0" wrapText="false" indent="0" shrinkToFit="false"/>
      <protection locked="true" hidden="false"/>
    </xf>
    <xf numFmtId="172" fontId="8" fillId="0" borderId="10" xfId="0" applyFont="true" applyBorder="true" applyAlignment="true" applyProtection="false">
      <alignment horizontal="center" vertical="center" textRotation="0" wrapText="false" indent="0" shrinkToFit="false"/>
      <protection locked="true" hidden="false"/>
    </xf>
    <xf numFmtId="172" fontId="5" fillId="0" borderId="12" xfId="0" applyFont="true" applyBorder="true" applyAlignment="true" applyProtection="false">
      <alignment horizontal="center" vertical="center" textRotation="0" wrapText="false" indent="0" shrinkToFit="false"/>
      <protection locked="true" hidden="false"/>
    </xf>
    <xf numFmtId="172" fontId="8" fillId="0" borderId="13" xfId="0" applyFont="true" applyBorder="true" applyAlignment="true" applyProtection="false">
      <alignment horizontal="center" vertical="center" textRotation="0" wrapText="fals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8" fillId="3" borderId="29" xfId="0" applyFont="true" applyBorder="true" applyAlignment="true" applyProtection="false">
      <alignment horizontal="center" vertical="center" textRotation="0" wrapText="true" indent="0" shrinkToFit="false"/>
      <protection locked="true" hidden="false"/>
    </xf>
    <xf numFmtId="164" fontId="5" fillId="0" borderId="8" xfId="0" applyFont="true" applyBorder="true" applyAlignment="true" applyProtection="false">
      <alignment horizontal="center" vertical="center" textRotation="0" wrapText="true" indent="0" shrinkToFit="false"/>
      <protection locked="true" hidden="false"/>
    </xf>
    <xf numFmtId="173" fontId="5" fillId="0" borderId="9" xfId="0" applyFont="true" applyBorder="true" applyAlignment="true" applyProtection="false">
      <alignment horizontal="center" vertical="center" textRotation="0" wrapText="true" indent="0" shrinkToFit="false"/>
      <protection locked="true" hidden="false"/>
    </xf>
    <xf numFmtId="164" fontId="5" fillId="0" borderId="30" xfId="0" applyFont="true" applyBorder="true" applyAlignment="true" applyProtection="false">
      <alignment horizontal="center" vertical="center" textRotation="0" wrapText="true" indent="0" shrinkToFit="false"/>
      <protection locked="true" hidden="false"/>
    </xf>
    <xf numFmtId="168" fontId="5" fillId="0" borderId="8" xfId="19" applyFont="true" applyBorder="true" applyAlignment="true" applyProtection="true">
      <alignment horizontal="center" vertical="center" textRotation="0" wrapText="true" indent="0" shrinkToFit="false"/>
      <protection locked="true" hidden="false"/>
    </xf>
    <xf numFmtId="174" fontId="8" fillId="0" borderId="10" xfId="15" applyFont="true" applyBorder="true" applyAlignment="true" applyProtection="true">
      <alignment horizontal="center" vertical="center" textRotation="0" wrapText="true" indent="0" shrinkToFit="false"/>
      <protection locked="true" hidden="false"/>
    </xf>
    <xf numFmtId="169" fontId="5" fillId="0" borderId="1" xfId="19" applyFont="true" applyBorder="true" applyAlignment="true" applyProtection="true">
      <alignment horizontal="center" vertical="center" textRotation="0" wrapText="true" indent="0" shrinkToFit="false"/>
      <protection locked="true" hidden="false"/>
    </xf>
    <xf numFmtId="174" fontId="8" fillId="0" borderId="0" xfId="15" applyFont="true" applyBorder="true" applyAlignment="true" applyProtection="true">
      <alignment horizontal="center" vertical="center" textRotation="0" wrapText="true" indent="0" shrinkToFit="false"/>
      <protection locked="true" hidden="false"/>
    </xf>
    <xf numFmtId="173" fontId="5" fillId="0" borderId="12" xfId="0" applyFont="true" applyBorder="true" applyAlignment="true" applyProtection="false">
      <alignment horizontal="center" vertical="center" textRotation="0" wrapText="true" indent="0" shrinkToFit="false"/>
      <protection locked="true" hidden="false"/>
    </xf>
    <xf numFmtId="164" fontId="5" fillId="0" borderId="31" xfId="0" applyFont="true" applyBorder="true" applyAlignment="true" applyProtection="false">
      <alignment horizontal="center" vertical="center" textRotation="0" wrapText="true" indent="0" shrinkToFit="false"/>
      <protection locked="true" hidden="false"/>
    </xf>
    <xf numFmtId="168" fontId="5" fillId="0" borderId="11" xfId="19" applyFont="true" applyBorder="true" applyAlignment="true" applyProtection="true">
      <alignment horizontal="center" vertical="center" textRotation="0" wrapText="true" indent="0" shrinkToFit="false"/>
      <protection locked="true" hidden="false"/>
    </xf>
    <xf numFmtId="174" fontId="8" fillId="0" borderId="13" xfId="15" applyFont="true" applyBorder="true" applyAlignment="true" applyProtection="true">
      <alignment horizontal="center" vertical="center" textRotation="0" wrapText="true" indent="0" shrinkToFit="false"/>
      <protection locked="true" hidden="false"/>
    </xf>
    <xf numFmtId="164" fontId="5" fillId="0" borderId="22" xfId="0" applyFont="true" applyBorder="true" applyAlignment="true" applyProtection="false">
      <alignment horizontal="center" vertical="center" textRotation="0" wrapText="true" indent="0" shrinkToFit="false"/>
      <protection locked="true" hidden="false"/>
    </xf>
    <xf numFmtId="173" fontId="5" fillId="0" borderId="32" xfId="0" applyFont="true" applyBorder="true" applyAlignment="true" applyProtection="false">
      <alignment horizontal="center" vertical="center" textRotation="0" wrapText="true" indent="0" shrinkToFit="false"/>
      <protection locked="true" hidden="false"/>
    </xf>
    <xf numFmtId="164" fontId="5" fillId="0" borderId="33" xfId="0" applyFont="true" applyBorder="true" applyAlignment="true" applyProtection="false">
      <alignment horizontal="center" vertical="center" textRotation="0" wrapText="true" indent="0" shrinkToFit="false"/>
      <protection locked="true" hidden="false"/>
    </xf>
    <xf numFmtId="168" fontId="5" fillId="0" borderId="22" xfId="19" applyFont="true" applyBorder="true" applyAlignment="true" applyProtection="true">
      <alignment horizontal="center" vertical="center" textRotation="0" wrapText="true" indent="0" shrinkToFit="false"/>
      <protection locked="true" hidden="false"/>
    </xf>
    <xf numFmtId="174" fontId="8" fillId="0" borderId="23" xfId="15" applyFont="true" applyBorder="true" applyAlignment="true" applyProtection="true">
      <alignment horizontal="center" vertical="center" textRotation="0" wrapText="true" indent="0" shrinkToFit="false"/>
      <protection locked="true" hidden="false"/>
    </xf>
    <xf numFmtId="164" fontId="8" fillId="3" borderId="34" xfId="0" applyFont="true" applyBorder="true" applyAlignment="true" applyProtection="false">
      <alignment horizontal="center" vertical="center" textRotation="0" wrapText="true" indent="0" shrinkToFit="false"/>
      <protection locked="true" hidden="false"/>
    </xf>
    <xf numFmtId="164" fontId="8" fillId="3" borderId="15" xfId="0" applyFont="true" applyBorder="true" applyAlignment="true" applyProtection="false">
      <alignment horizontal="center" vertical="center" textRotation="0" wrapText="true" indent="0" shrinkToFit="false"/>
      <protection locked="true" hidden="false"/>
    </xf>
    <xf numFmtId="164" fontId="8" fillId="0" borderId="18" xfId="0" applyFont="true" applyBorder="true" applyAlignment="true" applyProtection="false">
      <alignment horizontal="center" vertical="center" textRotation="0" wrapText="true" indent="0" shrinkToFit="false"/>
      <protection locked="true" hidden="false"/>
    </xf>
    <xf numFmtId="173" fontId="5" fillId="0" borderId="18" xfId="0" applyFont="true" applyBorder="true" applyAlignment="true" applyProtection="false">
      <alignment horizontal="center" vertical="center" textRotation="0" wrapText="true" indent="0" shrinkToFit="false"/>
      <protection locked="true" hidden="false"/>
    </xf>
    <xf numFmtId="173" fontId="5" fillId="0" borderId="35" xfId="0" applyFont="true" applyBorder="true" applyAlignment="true" applyProtection="false">
      <alignment horizontal="center" vertical="center" textRotation="0" wrapText="true" indent="0" shrinkToFit="false"/>
      <protection locked="true" hidden="false"/>
    </xf>
    <xf numFmtId="173" fontId="8" fillId="3" borderId="16" xfId="0" applyFont="true" applyBorder="true" applyAlignment="true" applyProtection="false">
      <alignment horizontal="center" vertical="center" textRotation="0" wrapText="true" indent="0" shrinkToFit="false"/>
      <protection locked="true" hidden="false"/>
    </xf>
    <xf numFmtId="173" fontId="8" fillId="0" borderId="18" xfId="0" applyFont="true" applyBorder="true" applyAlignment="true" applyProtection="false">
      <alignment horizontal="center" vertical="center" textRotation="0" wrapText="true" indent="0" shrinkToFit="false"/>
      <protection locked="true" hidden="false"/>
    </xf>
    <xf numFmtId="164" fontId="8" fillId="6" borderId="0" xfId="0" applyFont="true" applyBorder="true" applyAlignment="true" applyProtection="false">
      <alignment horizontal="center" vertical="center" textRotation="0" wrapText="true" indent="0" shrinkToFit="false"/>
      <protection locked="true" hidden="false"/>
    </xf>
    <xf numFmtId="173" fontId="8" fillId="6" borderId="0" xfId="0" applyFont="true" applyBorder="true" applyAlignment="true" applyProtection="false">
      <alignment horizontal="center" vertical="center" textRotation="0" wrapText="true" indent="0" shrinkToFit="false"/>
      <protection locked="true" hidden="false"/>
    </xf>
    <xf numFmtId="173" fontId="8" fillId="0" borderId="0" xfId="0" applyFont="true" applyBorder="true" applyAlignment="true" applyProtection="false">
      <alignment horizontal="center" vertical="center" textRotation="0" wrapText="true" indent="0" shrinkToFit="false"/>
      <protection locked="true" hidden="false"/>
    </xf>
    <xf numFmtId="173" fontId="5" fillId="0" borderId="9" xfId="0" applyFont="true" applyBorder="true" applyAlignment="true" applyProtection="false">
      <alignment horizontal="center" vertical="center" textRotation="0" wrapText="false" indent="0" shrinkToFit="false"/>
      <protection locked="true" hidden="false"/>
    </xf>
    <xf numFmtId="173" fontId="5" fillId="0" borderId="12" xfId="0" applyFont="true" applyBorder="true" applyAlignment="true" applyProtection="false">
      <alignment horizontal="center" vertical="center" textRotation="0" wrapText="false" indent="0" shrinkToFit="false"/>
      <protection locked="true" hidden="false"/>
    </xf>
    <xf numFmtId="167" fontId="5" fillId="3" borderId="9" xfId="0" applyFont="true" applyBorder="true" applyAlignment="true" applyProtection="false">
      <alignment horizontal="center" vertical="center" textRotation="0" wrapText="false" indent="0" shrinkToFit="false"/>
      <protection locked="true" hidden="false"/>
    </xf>
    <xf numFmtId="167" fontId="5" fillId="3" borderId="12" xfId="0" applyFont="true" applyBorder="true" applyAlignment="true" applyProtection="false">
      <alignment horizontal="center" vertical="center" textRotation="0" wrapText="false" indent="0" shrinkToFit="false"/>
      <protection locked="true" hidden="false"/>
    </xf>
    <xf numFmtId="164" fontId="8" fillId="3" borderId="12" xfId="0" applyFont="true" applyBorder="true" applyAlignment="true" applyProtection="false">
      <alignment horizontal="center" vertical="center" textRotation="0" wrapText="false" indent="0" shrinkToFit="false"/>
      <protection locked="true" hidden="false"/>
    </xf>
    <xf numFmtId="167" fontId="8" fillId="0" borderId="12" xfId="0" applyFont="true" applyBorder="true" applyAlignment="true" applyProtection="false">
      <alignment horizontal="center" vertical="center" textRotation="0" wrapText="false" indent="0" shrinkToFit="false"/>
      <protection locked="true" hidden="false"/>
    </xf>
    <xf numFmtId="169" fontId="8" fillId="0" borderId="12" xfId="0" applyFont="true" applyBorder="true" applyAlignment="true" applyProtection="false">
      <alignment horizontal="center" vertical="center" textRotation="0" wrapText="false" indent="0" shrinkToFit="false"/>
      <protection locked="true" hidden="false"/>
    </xf>
    <xf numFmtId="167" fontId="5" fillId="0" borderId="0" xfId="0" applyFont="true" applyBorder="fals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4" fontId="11" fillId="3" borderId="36" xfId="0" applyFont="true" applyBorder="true" applyAlignment="true" applyProtection="false">
      <alignment horizontal="center" vertical="center" textRotation="0" wrapText="true" indent="0" shrinkToFit="false"/>
      <protection locked="true" hidden="false"/>
    </xf>
    <xf numFmtId="164" fontId="12" fillId="0" borderId="11" xfId="0" applyFont="true" applyBorder="true" applyAlignment="true" applyProtection="false">
      <alignment horizontal="center" vertical="center" textRotation="0" wrapText="false" indent="0" shrinkToFit="false"/>
      <protection locked="true" hidden="false"/>
    </xf>
    <xf numFmtId="169" fontId="12" fillId="0" borderId="13" xfId="19" applyFont="true" applyBorder="true" applyAlignment="true" applyProtection="true">
      <alignment horizontal="center" vertical="center" textRotation="0" wrapText="false" indent="0" shrinkToFit="false"/>
      <protection locked="true" hidden="false"/>
    </xf>
    <xf numFmtId="164" fontId="12" fillId="0" borderId="22" xfId="0" applyFont="true" applyBorder="true" applyAlignment="true" applyProtection="false">
      <alignment horizontal="center" vertical="center" textRotation="0" wrapText="false" indent="0" shrinkToFit="false"/>
      <protection locked="true" hidden="false"/>
    </xf>
    <xf numFmtId="169" fontId="12" fillId="0" borderId="23" xfId="19" applyFont="true" applyBorder="true" applyAlignment="true" applyProtection="true">
      <alignment horizontal="center" vertical="center" textRotation="0" wrapText="false" indent="0" shrinkToFit="false"/>
      <protection locked="true" hidden="false"/>
    </xf>
    <xf numFmtId="175" fontId="5" fillId="0" borderId="9" xfId="22" applyFont="true" applyBorder="true" applyAlignment="true" applyProtection="true">
      <alignment horizontal="center" vertical="center" textRotation="0" wrapText="false" indent="0" shrinkToFit="false"/>
      <protection locked="true" hidden="false"/>
    </xf>
    <xf numFmtId="175" fontId="5" fillId="0" borderId="12" xfId="22" applyFont="true" applyBorder="true" applyAlignment="true" applyProtection="true">
      <alignment horizontal="center" vertical="center" textRotation="0" wrapText="false" indent="0" shrinkToFit="false"/>
      <protection locked="true" hidden="false"/>
    </xf>
    <xf numFmtId="164" fontId="8" fillId="3" borderId="26" xfId="0" applyFont="true" applyBorder="true" applyAlignment="true" applyProtection="false">
      <alignment horizontal="center" vertical="center" textRotation="0" wrapText="false" indent="0" shrinkToFit="false"/>
      <protection locked="true" hidden="false"/>
    </xf>
    <xf numFmtId="164" fontId="8" fillId="3" borderId="5" xfId="0" applyFont="true" applyBorder="true" applyAlignment="true" applyProtection="false">
      <alignment horizontal="center" vertical="center" textRotation="0" wrapText="true" indent="0" shrinkToFit="false"/>
      <protection locked="true" hidden="false"/>
    </xf>
    <xf numFmtId="167" fontId="5" fillId="0" borderId="18" xfId="0" applyFont="true" applyBorder="true" applyAlignment="true" applyProtection="false">
      <alignment horizontal="center" vertical="center" textRotation="0" wrapText="false" indent="0" shrinkToFit="false"/>
      <protection locked="true" hidden="false"/>
    </xf>
    <xf numFmtId="164" fontId="13" fillId="0" borderId="22" xfId="0" applyFont="true" applyBorder="true" applyAlignment="true" applyProtection="false">
      <alignment horizontal="center" vertical="center" textRotation="0" wrapText="true" indent="0" shrinkToFit="false"/>
      <protection locked="true" hidden="false"/>
    </xf>
    <xf numFmtId="167" fontId="13" fillId="0" borderId="32" xfId="0" applyFont="true" applyBorder="true" applyAlignment="true" applyProtection="false">
      <alignment horizontal="center" vertical="center" textRotation="0" wrapText="false" indent="0" shrinkToFit="false"/>
      <protection locked="true" hidden="false"/>
    </xf>
    <xf numFmtId="167" fontId="13" fillId="0" borderId="18" xfId="0" applyFont="true" applyBorder="true" applyAlignment="true" applyProtection="false">
      <alignment horizontal="center" vertical="center" textRotation="0" wrapText="false" indent="0" shrinkToFit="false"/>
      <protection locked="true" hidden="false"/>
    </xf>
    <xf numFmtId="167" fontId="8" fillId="3" borderId="16"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tru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16" fillId="2" borderId="0" xfId="0" applyFont="true" applyBorder="true" applyAlignment="true" applyProtection="false">
      <alignment horizontal="center" vertical="bottom" textRotation="0" wrapText="false" indent="0" shrinkToFit="false"/>
      <protection locked="true" hidden="false"/>
    </xf>
    <xf numFmtId="164" fontId="17" fillId="0" borderId="0" xfId="0" applyFont="true" applyBorder="true" applyAlignment="true" applyProtection="false">
      <alignment horizontal="center" vertical="bottom" textRotation="0" wrapText="false" indent="0" shrinkToFit="false"/>
      <protection locked="true" hidden="false"/>
    </xf>
    <xf numFmtId="164" fontId="18" fillId="0" borderId="0" xfId="0" applyFont="true" applyBorder="false" applyAlignment="true" applyProtection="false">
      <alignment horizontal="center" vertical="bottom" textRotation="0" wrapText="false" indent="0" shrinkToFit="false"/>
      <protection locked="true" hidden="false"/>
    </xf>
    <xf numFmtId="164" fontId="19" fillId="0" borderId="0" xfId="0" applyFont="true" applyBorder="false" applyAlignment="false" applyProtection="true">
      <alignment horizontal="general" vertical="bottom" textRotation="0" wrapText="false" indent="0" shrinkToFit="false"/>
      <protection locked="false" hidden="false"/>
    </xf>
    <xf numFmtId="164" fontId="20" fillId="0" borderId="0" xfId="0" applyFont="true" applyBorder="false" applyAlignment="true" applyProtection="false">
      <alignment horizontal="center" vertical="bottom" textRotation="0" wrapText="false" indent="0" shrinkToFit="false"/>
      <protection locked="true" hidden="false"/>
    </xf>
    <xf numFmtId="164" fontId="21" fillId="6" borderId="0" xfId="0" applyFont="true" applyBorder="false" applyAlignment="true" applyProtection="true">
      <alignment horizontal="left" vertical="bottom" textRotation="0" wrapText="false" indent="0" shrinkToFit="false"/>
      <protection locked="true" hidden="false"/>
    </xf>
    <xf numFmtId="164" fontId="17" fillId="6" borderId="0" xfId="0" applyFont="true" applyBorder="false" applyAlignment="true" applyProtection="true">
      <alignment horizontal="left" vertical="bottom" textRotation="0" wrapText="false" indent="0" shrinkToFit="false"/>
      <protection locked="true" hidden="false"/>
    </xf>
    <xf numFmtId="164" fontId="21" fillId="3" borderId="0" xfId="0" applyFont="true" applyBorder="true" applyAlignment="true" applyProtection="true">
      <alignment horizontal="center" vertical="bottom"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19" fillId="0" borderId="0" xfId="0" applyFont="true" applyBorder="true" applyAlignment="true" applyProtection="true">
      <alignment horizontal="center" vertical="bottom" textRotation="0" wrapText="false" indent="0" shrinkToFit="false"/>
      <protection locked="true" hidden="false"/>
    </xf>
    <xf numFmtId="164" fontId="19" fillId="6" borderId="2" xfId="0" applyFont="true" applyBorder="true" applyAlignment="true" applyProtection="true">
      <alignment horizontal="center" vertical="center" textRotation="0" wrapText="false" indent="0" shrinkToFit="false"/>
      <protection locked="true" hidden="false"/>
    </xf>
    <xf numFmtId="164" fontId="15" fillId="6" borderId="2" xfId="0" applyFont="true" applyBorder="true" applyAlignment="true" applyProtection="true">
      <alignment horizontal="left" vertical="bottom" textRotation="0" wrapText="false" indent="0" shrinkToFit="false"/>
      <protection locked="true" hidden="false"/>
    </xf>
    <xf numFmtId="164" fontId="18" fillId="0" borderId="2" xfId="0" applyFont="true" applyBorder="true" applyAlignment="true" applyProtection="false">
      <alignment horizontal="center" vertical="bottom" textRotation="0" wrapText="false" indent="0" shrinkToFit="false"/>
      <protection locked="true" hidden="false"/>
    </xf>
    <xf numFmtId="164" fontId="17" fillId="0" borderId="2" xfId="0" applyFont="true" applyBorder="true" applyAlignment="true" applyProtection="false">
      <alignment horizontal="center" vertical="bottom" textRotation="0" wrapText="false" indent="0" shrinkToFit="false"/>
      <protection locked="true" hidden="false"/>
    </xf>
    <xf numFmtId="164" fontId="15" fillId="6" borderId="2" xfId="0" applyFont="true" applyBorder="true" applyAlignment="true" applyProtection="true">
      <alignment horizontal="justify" vertical="center" textRotation="0" wrapText="false" indent="0" shrinkToFit="false"/>
      <protection locked="true" hidden="false"/>
    </xf>
    <xf numFmtId="164" fontId="17" fillId="6" borderId="2" xfId="0" applyFont="true" applyBorder="true" applyAlignment="true" applyProtection="true">
      <alignment horizontal="center" vertical="center" textRotation="0" wrapText="true" indent="0" shrinkToFit="false"/>
      <protection locked="true" hidden="false"/>
    </xf>
    <xf numFmtId="164" fontId="17" fillId="6" borderId="2" xfId="0" applyFont="true" applyBorder="true" applyAlignment="true" applyProtection="true">
      <alignment horizontal="center" vertical="bottom" textRotation="0" wrapText="false" indent="0" shrinkToFit="false"/>
      <protection locked="true" hidden="false"/>
    </xf>
    <xf numFmtId="164" fontId="15" fillId="6" borderId="0" xfId="0" applyFont="true" applyBorder="true" applyAlignment="false" applyProtection="true">
      <alignment horizontal="general" vertical="bottom" textRotation="0" wrapText="false" indent="0" shrinkToFit="false"/>
      <protection locked="true" hidden="false"/>
    </xf>
    <xf numFmtId="164" fontId="19" fillId="3" borderId="0" xfId="0" applyFont="true" applyBorder="true" applyAlignment="true" applyProtection="true">
      <alignment horizontal="center" vertical="bottom" textRotation="0" wrapText="false" indent="0" shrinkToFit="false"/>
      <protection locked="true" hidden="false"/>
    </xf>
    <xf numFmtId="164" fontId="15" fillId="0" borderId="0" xfId="0" applyFont="true" applyBorder="true" applyAlignment="false" applyProtection="true">
      <alignment horizontal="general" vertical="bottom" textRotation="0" wrapText="false" indent="0" shrinkToFit="false"/>
      <protection locked="true" hidden="false"/>
    </xf>
    <xf numFmtId="164" fontId="19" fillId="7" borderId="2" xfId="0" applyFont="true" applyBorder="true" applyAlignment="true" applyProtection="true">
      <alignment horizontal="center" vertical="center" textRotation="0" wrapText="false" indent="0" shrinkToFit="false"/>
      <protection locked="true" hidden="false"/>
    </xf>
    <xf numFmtId="164" fontId="19" fillId="7" borderId="2" xfId="0" applyFont="true" applyBorder="true" applyAlignment="true" applyProtection="true">
      <alignment horizontal="center" vertical="center" textRotation="0" wrapText="true" indent="0" shrinkToFit="false"/>
      <protection locked="true" hidden="false"/>
    </xf>
    <xf numFmtId="164" fontId="19" fillId="7" borderId="2"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true" applyAlignment="true" applyProtection="true">
      <alignment horizontal="center" vertical="center" textRotation="0" wrapText="false" indent="0" shrinkToFit="false"/>
      <protection locked="true" hidden="false"/>
    </xf>
    <xf numFmtId="164" fontId="19" fillId="0" borderId="0" xfId="0" applyFont="true" applyBorder="true" applyAlignment="true" applyProtection="true">
      <alignment horizontal="center" vertical="center" textRotation="0" wrapText="true" indent="0" shrinkToFit="false"/>
      <protection locked="true" hidden="false"/>
    </xf>
    <xf numFmtId="164" fontId="19" fillId="0" borderId="0" xfId="0" applyFont="true" applyBorder="true" applyAlignment="true" applyProtection="false">
      <alignment horizontal="center" vertical="center" textRotation="0" wrapText="true" indent="0" shrinkToFit="false"/>
      <protection locked="true" hidden="false"/>
    </xf>
    <xf numFmtId="164" fontId="19" fillId="6" borderId="0" xfId="0" applyFont="true" applyBorder="true" applyAlignment="true" applyProtection="true">
      <alignment horizontal="center" vertical="bottom" textRotation="0" wrapText="false" indent="0" shrinkToFit="false"/>
      <protection locked="true" hidden="false"/>
    </xf>
    <xf numFmtId="164" fontId="19" fillId="7" borderId="0" xfId="0" applyFont="true" applyBorder="true" applyAlignment="true" applyProtection="true">
      <alignment horizontal="center" vertical="bottom" textRotation="0" wrapText="false" indent="0" shrinkToFit="false"/>
      <protection locked="true" hidden="false"/>
    </xf>
    <xf numFmtId="164" fontId="15" fillId="0" borderId="2" xfId="0" applyFont="true" applyBorder="true" applyAlignment="true" applyProtection="false">
      <alignment horizontal="center" vertical="center" textRotation="0" wrapText="false" indent="0" shrinkToFit="false"/>
      <protection locked="true" hidden="false"/>
    </xf>
    <xf numFmtId="164" fontId="15" fillId="0" borderId="2" xfId="0" applyFont="true" applyBorder="true" applyAlignment="true" applyProtection="false">
      <alignment horizontal="justify" vertical="bottom" textRotation="0" wrapText="false" indent="0" shrinkToFit="false"/>
      <protection locked="true" hidden="false"/>
    </xf>
    <xf numFmtId="164" fontId="15" fillId="0" borderId="2" xfId="0" applyFont="true" applyBorder="true" applyAlignment="true" applyProtection="false">
      <alignment horizontal="center" vertical="bottom" textRotation="0" wrapText="false" indent="0" shrinkToFit="false"/>
      <protection locked="true" hidden="false"/>
    </xf>
    <xf numFmtId="164" fontId="18" fillId="0" borderId="18" xfId="0" applyFont="true" applyBorder="true" applyAlignment="false" applyProtection="false">
      <alignment horizontal="general" vertical="bottom" textRotation="0" wrapText="false" indent="0" shrinkToFit="false"/>
      <protection locked="true" hidden="false"/>
    </xf>
    <xf numFmtId="164" fontId="15" fillId="0" borderId="0" xfId="0" applyFont="true" applyBorder="true" applyAlignment="false" applyProtection="false">
      <alignment horizontal="general" vertical="bottom" textRotation="0" wrapText="false" indent="0" shrinkToFit="false"/>
      <protection locked="true" hidden="false"/>
    </xf>
    <xf numFmtId="164" fontId="15" fillId="0" borderId="2" xfId="0" applyFont="true" applyBorder="true" applyAlignment="false" applyProtection="false">
      <alignment horizontal="general" vertical="bottom" textRotation="0" wrapText="false" indent="0" shrinkToFit="false"/>
      <protection locked="true" hidden="false"/>
    </xf>
    <xf numFmtId="176" fontId="15" fillId="0" borderId="2" xfId="0" applyFont="true" applyBorder="true" applyAlignment="false" applyProtection="false">
      <alignment horizontal="general" vertical="bottom" textRotation="0" wrapText="false" indent="0" shrinkToFit="false"/>
      <protection locked="true" hidden="false"/>
    </xf>
    <xf numFmtId="177" fontId="15" fillId="0" borderId="2" xfId="0" applyFont="true" applyBorder="true" applyAlignment="true" applyProtection="false">
      <alignment horizontal="center" vertical="bottom" textRotation="0" wrapText="false" indent="0" shrinkToFit="false"/>
      <protection locked="true" hidden="false"/>
    </xf>
    <xf numFmtId="164" fontId="19" fillId="6" borderId="2" xfId="0" applyFont="true" applyBorder="true" applyAlignment="true" applyProtection="true">
      <alignment horizontal="justify" vertical="bottom" textRotation="0" wrapText="true" indent="0" shrinkToFit="false"/>
      <protection locked="true" hidden="false"/>
    </xf>
    <xf numFmtId="164" fontId="19" fillId="3" borderId="0" xfId="0" applyFont="true" applyBorder="true" applyAlignment="true" applyProtection="false">
      <alignment horizontal="center" vertical="center" textRotation="0" wrapText="false" indent="0" shrinkToFit="false"/>
      <protection locked="true" hidden="false"/>
    </xf>
    <xf numFmtId="164" fontId="19" fillId="0" borderId="2" xfId="0" applyFont="true" applyBorder="true" applyAlignment="true" applyProtection="false">
      <alignment horizontal="center" vertical="center" textRotation="0" wrapText="true" indent="0" shrinkToFit="false"/>
      <protection locked="true" hidden="false"/>
    </xf>
    <xf numFmtId="164" fontId="19" fillId="0" borderId="37" xfId="0" applyFont="true" applyBorder="true" applyAlignment="true" applyProtection="false">
      <alignment horizontal="center" vertical="center" textRotation="0" wrapText="true" indent="0" shrinkToFit="false"/>
      <protection locked="true" hidden="false"/>
    </xf>
    <xf numFmtId="164" fontId="15" fillId="0" borderId="38" xfId="0" applyFont="true" applyBorder="true" applyAlignment="true" applyProtection="false">
      <alignment horizontal="center" vertical="center" textRotation="0" wrapText="true" indent="0" shrinkToFit="false"/>
      <protection locked="true" hidden="false"/>
    </xf>
    <xf numFmtId="164" fontId="15" fillId="0" borderId="2" xfId="0" applyFont="true" applyBorder="true" applyAlignment="true" applyProtection="false">
      <alignment horizontal="general" vertical="center" textRotation="0" wrapText="true" indent="0" shrinkToFit="false"/>
      <protection locked="true" hidden="false"/>
    </xf>
    <xf numFmtId="178" fontId="15" fillId="0" borderId="39" xfId="0" applyFont="true" applyBorder="true" applyAlignment="true" applyProtection="false">
      <alignment horizontal="center" vertical="center" textRotation="0" wrapText="true" indent="0" shrinkToFit="false"/>
      <protection locked="true" hidden="false"/>
    </xf>
    <xf numFmtId="164" fontId="18" fillId="0" borderId="1" xfId="0" applyFont="true" applyBorder="true" applyAlignment="true" applyProtection="false">
      <alignment horizontal="general" vertical="top" textRotation="0" wrapText="true" indent="0" shrinkToFit="false"/>
      <protection locked="true" hidden="false"/>
    </xf>
    <xf numFmtId="164" fontId="18" fillId="0" borderId="0" xfId="0" applyFont="true" applyBorder="true" applyAlignment="true" applyProtection="false">
      <alignment horizontal="general" vertical="top" textRotation="0" wrapText="true" indent="0" shrinkToFit="false"/>
      <protection locked="true" hidden="false"/>
    </xf>
    <xf numFmtId="164" fontId="15" fillId="0" borderId="39" xfId="0" applyFont="true" applyBorder="true" applyAlignment="true" applyProtection="false">
      <alignment horizontal="general" vertical="center" textRotation="0" wrapText="true" indent="0" shrinkToFit="false"/>
      <protection locked="true" hidden="false"/>
    </xf>
    <xf numFmtId="168" fontId="17" fillId="0" borderId="39" xfId="0" applyFont="true" applyBorder="true" applyAlignment="true" applyProtection="false">
      <alignment horizontal="center" vertical="center" textRotation="0" wrapText="true" indent="0" shrinkToFit="false"/>
      <protection locked="true" hidden="false"/>
    </xf>
    <xf numFmtId="164" fontId="15" fillId="0" borderId="39" xfId="0" applyFont="true" applyBorder="true" applyAlignment="true" applyProtection="false">
      <alignment horizontal="center" vertical="center" textRotation="0" wrapText="true" indent="0" shrinkToFit="false"/>
      <protection locked="true" hidden="false"/>
    </xf>
    <xf numFmtId="164" fontId="19" fillId="8" borderId="2" xfId="0" applyFont="true" applyBorder="true" applyAlignment="true" applyProtection="false">
      <alignment horizontal="center" vertical="center" textRotation="0" wrapText="true" indent="0" shrinkToFit="false"/>
      <protection locked="true" hidden="false"/>
    </xf>
    <xf numFmtId="178" fontId="19" fillId="0" borderId="39"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true" applyAlignment="true" applyProtection="false">
      <alignment horizontal="center" vertical="center" textRotation="0" wrapText="true" indent="0" shrinkToFit="false"/>
      <protection locked="true" hidden="false"/>
    </xf>
    <xf numFmtId="164" fontId="19" fillId="0" borderId="2" xfId="0" applyFont="true" applyBorder="true" applyAlignment="true" applyProtection="false">
      <alignment horizontal="justify" vertical="center" textRotation="0" wrapText="true" indent="0" shrinkToFit="false"/>
      <protection locked="true" hidden="false"/>
    </xf>
    <xf numFmtId="164" fontId="19" fillId="0" borderId="0" xfId="0" applyFont="true" applyBorder="true" applyAlignment="true" applyProtection="false">
      <alignment horizontal="justify" vertical="center" textRotation="0" wrapText="true" indent="0" shrinkToFit="false"/>
      <protection locked="true" hidden="false"/>
    </xf>
    <xf numFmtId="164" fontId="19" fillId="0" borderId="0" xfId="0" applyFont="true" applyBorder="false" applyAlignment="true" applyProtection="false">
      <alignment horizontal="general" vertical="center" textRotation="0" wrapText="false" indent="0" shrinkToFit="false"/>
      <protection locked="true" hidden="false"/>
    </xf>
    <xf numFmtId="164" fontId="19" fillId="7" borderId="0" xfId="0" applyFont="true" applyBorder="true" applyAlignment="true" applyProtection="false">
      <alignment horizontal="center" vertical="center" textRotation="0" wrapText="false" indent="0" shrinkToFit="false"/>
      <protection locked="true" hidden="false"/>
    </xf>
    <xf numFmtId="164" fontId="15" fillId="0" borderId="2" xfId="0" applyFont="true" applyBorder="true" applyAlignment="true" applyProtection="false">
      <alignment horizontal="center" vertical="center" textRotation="0" wrapText="true" indent="0" shrinkToFit="false"/>
      <protection locked="true" hidden="false"/>
    </xf>
    <xf numFmtId="164" fontId="15" fillId="0" borderId="2" xfId="0" applyFont="true" applyBorder="true" applyAlignment="true" applyProtection="false">
      <alignment horizontal="left" vertical="center" textRotation="0" wrapText="true" indent="0" shrinkToFit="false"/>
      <protection locked="true" hidden="false"/>
    </xf>
    <xf numFmtId="178" fontId="15" fillId="0" borderId="2" xfId="0" applyFont="true" applyBorder="true" applyAlignment="true" applyProtection="false">
      <alignment horizontal="center" vertical="center" textRotation="0" wrapText="true" indent="0" shrinkToFit="false"/>
      <protection locked="true" hidden="false"/>
    </xf>
    <xf numFmtId="178" fontId="19" fillId="0" borderId="2" xfId="0" applyFont="true" applyBorder="true" applyAlignment="true" applyProtection="false">
      <alignment horizontal="center" vertical="center" textRotation="0" wrapText="true" indent="0" shrinkToFit="false"/>
      <protection locked="true" hidden="false"/>
    </xf>
    <xf numFmtId="164" fontId="19" fillId="0" borderId="2" xfId="0" applyFont="true" applyBorder="true" applyAlignment="true" applyProtection="false">
      <alignment horizontal="justify" vertical="bottom" textRotation="0" wrapText="true" indent="0" shrinkToFit="false"/>
      <protection locked="true" hidden="false"/>
    </xf>
    <xf numFmtId="164" fontId="19" fillId="0" borderId="0" xfId="0" applyFont="true" applyBorder="true" applyAlignment="true" applyProtection="false">
      <alignment horizontal="justify" vertical="bottom" textRotation="0" wrapText="true" indent="0" shrinkToFit="false"/>
      <protection locked="true" hidden="false"/>
    </xf>
    <xf numFmtId="164" fontId="19" fillId="7" borderId="0" xfId="0" applyFont="true" applyBorder="true" applyAlignment="true" applyProtection="false">
      <alignment horizontal="center" vertical="center" textRotation="0" wrapText="true" indent="0" shrinkToFit="false"/>
      <protection locked="true" hidden="false"/>
    </xf>
    <xf numFmtId="164" fontId="18" fillId="0" borderId="1" xfId="0" applyFont="true" applyBorder="true" applyAlignment="true" applyProtection="false">
      <alignment horizontal="general" vertical="bottom" textRotation="0" wrapText="false" indent="0" shrinkToFit="false"/>
      <protection locked="true" hidden="false"/>
    </xf>
    <xf numFmtId="164" fontId="18" fillId="0" borderId="0" xfId="0" applyFont="true" applyBorder="true" applyAlignment="true" applyProtection="false">
      <alignment horizontal="general" vertical="bottom" textRotation="0" wrapText="false" indent="0" shrinkToFit="false"/>
      <protection locked="true" hidden="false"/>
    </xf>
    <xf numFmtId="169" fontId="15" fillId="0" borderId="39" xfId="0" applyFont="true" applyBorder="true" applyAlignment="true" applyProtection="false">
      <alignment horizontal="center" vertical="center" textRotation="0" wrapText="true" indent="0" shrinkToFit="false"/>
      <protection locked="true" hidden="false"/>
    </xf>
    <xf numFmtId="164" fontId="18" fillId="0" borderId="1" xfId="0" applyFont="true" applyBorder="true" applyAlignment="true" applyProtection="false">
      <alignment horizontal="general" vertical="bottom" textRotation="0" wrapText="true" indent="0" shrinkToFit="false"/>
      <protection locked="true" hidden="false"/>
    </xf>
    <xf numFmtId="164" fontId="18" fillId="0" borderId="0" xfId="0" applyFont="true" applyBorder="true" applyAlignment="true" applyProtection="false">
      <alignment horizontal="general" vertical="bottom" textRotation="0" wrapText="true" indent="0" shrinkToFit="false"/>
      <protection locked="true" hidden="false"/>
    </xf>
    <xf numFmtId="169" fontId="19" fillId="0" borderId="39" xfId="0" applyFont="true" applyBorder="true" applyAlignment="true" applyProtection="false">
      <alignment horizontal="center" vertical="center" textRotation="0" wrapText="true" indent="0" shrinkToFit="false"/>
      <protection locked="true" hidden="false"/>
    </xf>
    <xf numFmtId="169" fontId="19" fillId="0" borderId="0" xfId="0" applyFont="true" applyBorder="true" applyAlignment="true" applyProtection="false">
      <alignment horizontal="center" vertical="center" textRotation="0" wrapText="true" indent="0" shrinkToFit="false"/>
      <protection locked="true" hidden="false"/>
    </xf>
    <xf numFmtId="164" fontId="20" fillId="9" borderId="0" xfId="0" applyFont="true" applyBorder="true" applyAlignment="true" applyProtection="false">
      <alignment horizontal="center" vertical="center" textRotation="0" wrapText="true" indent="0" shrinkToFit="false"/>
      <protection locked="true" hidden="false"/>
    </xf>
    <xf numFmtId="164" fontId="18" fillId="0" borderId="18" xfId="0" applyFont="true" applyBorder="true" applyAlignment="true" applyProtection="false">
      <alignment horizontal="general" vertical="top" textRotation="0" wrapText="true" indent="0" shrinkToFit="false"/>
      <protection locked="true" hidden="false"/>
    </xf>
    <xf numFmtId="164" fontId="17" fillId="0" borderId="39" xfId="0" applyFont="true" applyBorder="true" applyAlignment="true" applyProtection="false">
      <alignment horizontal="general" vertical="center" textRotation="0" wrapText="true" indent="0" shrinkToFit="false"/>
      <protection locked="true" hidden="false"/>
    </xf>
    <xf numFmtId="178" fontId="17" fillId="0" borderId="39" xfId="0" applyFont="true" applyBorder="true" applyAlignment="true" applyProtection="false">
      <alignment horizontal="center" vertical="center" textRotation="0" wrapText="true" indent="0" shrinkToFit="false"/>
      <protection locked="true" hidden="false"/>
    </xf>
    <xf numFmtId="164" fontId="18" fillId="10" borderId="39" xfId="0" applyFont="true" applyBorder="true" applyAlignment="true" applyProtection="false">
      <alignment horizontal="center" vertical="center" textRotation="0" wrapText="true" indent="0" shrinkToFit="false"/>
      <protection locked="true" hidden="false"/>
    </xf>
    <xf numFmtId="164" fontId="15" fillId="10" borderId="39" xfId="0" applyFont="true" applyBorder="true" applyAlignment="true" applyProtection="false">
      <alignment horizontal="center" vertical="center" textRotation="0" wrapText="true" indent="0" shrinkToFit="false"/>
      <protection locked="true" hidden="false"/>
    </xf>
    <xf numFmtId="164" fontId="17" fillId="0" borderId="39" xfId="0" applyFont="true" applyBorder="true" applyAlignment="true" applyProtection="false">
      <alignment horizontal="center" vertical="center" textRotation="0" wrapText="true" indent="0" shrinkToFit="false"/>
      <protection locked="true" hidden="false"/>
    </xf>
    <xf numFmtId="178" fontId="15" fillId="10" borderId="39" xfId="0" applyFont="true" applyBorder="true" applyAlignment="true" applyProtection="false">
      <alignment horizontal="center" vertical="center" textRotation="0" wrapText="true" indent="0" shrinkToFit="false"/>
      <protection locked="true" hidden="false"/>
    </xf>
    <xf numFmtId="169" fontId="17" fillId="0" borderId="39" xfId="0" applyFont="true" applyBorder="true" applyAlignment="true" applyProtection="false">
      <alignment horizontal="center" vertical="center" textRotation="0" wrapText="true" indent="0" shrinkToFit="false"/>
      <protection locked="true" hidden="false"/>
    </xf>
    <xf numFmtId="164" fontId="17" fillId="0" borderId="2" xfId="0" applyFont="true" applyBorder="true" applyAlignment="true" applyProtection="true">
      <alignment horizontal="left" vertical="bottom" textRotation="0" wrapText="false" indent="0" shrinkToFit="false"/>
      <protection locked="true" hidden="false"/>
    </xf>
    <xf numFmtId="178" fontId="17" fillId="0" borderId="2" xfId="0" applyFont="true" applyBorder="true" applyAlignment="true" applyProtection="false">
      <alignment horizontal="center" vertical="center" textRotation="0" wrapText="true" indent="0" shrinkToFit="false"/>
      <protection locked="true" hidden="false"/>
    </xf>
    <xf numFmtId="164" fontId="18" fillId="10" borderId="2" xfId="0" applyFont="true" applyBorder="true" applyAlignment="true" applyProtection="false">
      <alignment horizontal="center" vertical="center" textRotation="0" wrapText="true" indent="0" shrinkToFit="false"/>
      <protection locked="true" hidden="false"/>
    </xf>
    <xf numFmtId="164" fontId="17" fillId="10" borderId="2" xfId="0" applyFont="true" applyBorder="true" applyAlignment="true" applyProtection="false">
      <alignment horizontal="center" vertical="center" textRotation="0" wrapText="true" indent="0" shrinkToFit="false"/>
      <protection locked="true" hidden="false"/>
    </xf>
    <xf numFmtId="164" fontId="17" fillId="0" borderId="2" xfId="0" applyFont="true" applyBorder="true" applyAlignment="true" applyProtection="false">
      <alignment horizontal="center" vertical="center" textRotation="0" wrapText="true" indent="0" shrinkToFit="false"/>
      <protection locked="true" hidden="false"/>
    </xf>
    <xf numFmtId="164" fontId="17" fillId="0" borderId="2" xfId="0" applyFont="true" applyBorder="true" applyAlignment="true" applyProtection="true">
      <alignment horizontal="left" vertical="center" textRotation="0" wrapText="false" indent="0" shrinkToFit="false"/>
      <protection locked="true" hidden="false"/>
    </xf>
    <xf numFmtId="168" fontId="17" fillId="0" borderId="2" xfId="0" applyFont="true" applyBorder="true" applyAlignment="true" applyProtection="false">
      <alignment horizontal="center" vertical="center" textRotation="0" wrapText="true" indent="0" shrinkToFit="false"/>
      <protection locked="true" hidden="false"/>
    </xf>
    <xf numFmtId="164" fontId="17" fillId="0" borderId="2" xfId="0" applyFont="true" applyBorder="true" applyAlignment="true" applyProtection="true">
      <alignment horizontal="left" vertical="center" textRotation="0" wrapText="true" indent="0" shrinkToFit="false"/>
      <protection locked="true" hidden="false"/>
    </xf>
    <xf numFmtId="164" fontId="18" fillId="0" borderId="1" xfId="0" applyFont="true" applyBorder="true" applyAlignment="true" applyProtection="false">
      <alignment horizontal="center" vertical="top" textRotation="0" wrapText="true" indent="0" shrinkToFit="false"/>
      <protection locked="true" hidden="false"/>
    </xf>
    <xf numFmtId="164" fontId="17" fillId="0" borderId="34" xfId="0" applyFont="true" applyBorder="true" applyAlignment="true" applyProtection="true">
      <alignment horizontal="left" vertical="center" textRotation="0" wrapText="true" indent="0" shrinkToFit="false"/>
      <protection locked="true" hidden="false"/>
    </xf>
    <xf numFmtId="164" fontId="17" fillId="0" borderId="37" xfId="0" applyFont="true" applyBorder="true" applyAlignment="true" applyProtection="true">
      <alignment horizontal="left" vertical="center" textRotation="0" wrapText="true" indent="0" shrinkToFit="false"/>
      <protection locked="true" hidden="false"/>
    </xf>
    <xf numFmtId="176" fontId="15" fillId="0" borderId="39" xfId="0" applyFont="true" applyBorder="true" applyAlignment="true" applyProtection="false">
      <alignment horizontal="center" vertical="center" textRotation="0" wrapText="true" indent="0" shrinkToFit="false"/>
      <protection locked="true" hidden="false"/>
    </xf>
    <xf numFmtId="164" fontId="21" fillId="8" borderId="2" xfId="0" applyFont="true" applyBorder="true" applyAlignment="true" applyProtection="false">
      <alignment horizontal="center" vertical="center" textRotation="0" wrapText="true" indent="0" shrinkToFit="false"/>
      <protection locked="true" hidden="false"/>
    </xf>
    <xf numFmtId="164" fontId="19" fillId="0" borderId="2" xfId="0" applyFont="true" applyBorder="true" applyAlignment="true" applyProtection="false">
      <alignment horizontal="justify" vertical="top" textRotation="0" wrapText="true" indent="0" shrinkToFit="false"/>
      <protection locked="true" hidden="false"/>
    </xf>
    <xf numFmtId="164" fontId="15" fillId="0" borderId="0" xfId="0" applyFont="true" applyBorder="false" applyAlignment="true" applyProtection="false">
      <alignment horizontal="general" vertical="center" textRotation="0" wrapText="false" indent="0" shrinkToFit="false"/>
      <protection locked="true" hidden="false"/>
    </xf>
    <xf numFmtId="164" fontId="15" fillId="0" borderId="39" xfId="0" applyFont="true" applyBorder="true" applyAlignment="true" applyProtection="false">
      <alignment horizontal="justify" vertical="center" textRotation="0" wrapText="true" indent="0" shrinkToFit="false"/>
      <protection locked="true" hidden="false"/>
    </xf>
    <xf numFmtId="164" fontId="18" fillId="0" borderId="1" xfId="0" applyFont="true" applyBorder="true" applyAlignment="true" applyProtection="false">
      <alignment horizontal="general" vertical="top" textRotation="0" wrapText="false" indent="0" shrinkToFit="false"/>
      <protection locked="true" hidden="false"/>
    </xf>
    <xf numFmtId="164" fontId="18" fillId="0" borderId="0" xfId="0" applyFont="true" applyBorder="true" applyAlignment="true" applyProtection="false">
      <alignment horizontal="general" vertical="top" textRotation="0" wrapText="false" indent="0" shrinkToFit="false"/>
      <protection locked="true" hidden="false"/>
    </xf>
    <xf numFmtId="164" fontId="19" fillId="0" borderId="12" xfId="0" applyFont="true" applyBorder="true" applyAlignment="true" applyProtection="false">
      <alignment horizontal="justify" vertical="top" textRotation="0" wrapText="true" indent="0" shrinkToFit="false"/>
      <protection locked="true" hidden="false"/>
    </xf>
    <xf numFmtId="164" fontId="19" fillId="11" borderId="2" xfId="0" applyFont="true" applyBorder="true" applyAlignment="true" applyProtection="false">
      <alignment horizontal="center" vertical="center" textRotation="0" wrapText="true" indent="0" shrinkToFit="false"/>
      <protection locked="true" hidden="false"/>
    </xf>
    <xf numFmtId="164" fontId="15" fillId="0" borderId="40" xfId="0" applyFont="true" applyBorder="true" applyAlignment="true" applyProtection="false">
      <alignment horizontal="center" vertical="center" textRotation="0" wrapText="true" indent="0" shrinkToFit="false"/>
      <protection locked="true" hidden="false"/>
    </xf>
    <xf numFmtId="164" fontId="19" fillId="0" borderId="12" xfId="0" applyFont="true" applyBorder="true" applyAlignment="true" applyProtection="false">
      <alignment horizontal="justify" vertical="top" textRotation="0" wrapText="false" indent="0" shrinkToFit="false"/>
      <protection locked="true" hidden="false"/>
    </xf>
    <xf numFmtId="179" fontId="15" fillId="0" borderId="39" xfId="0" applyFont="true" applyBorder="true" applyAlignment="true" applyProtection="false">
      <alignment horizontal="center" vertical="center" textRotation="0" wrapText="true" indent="0" shrinkToFit="false"/>
      <protection locked="true" hidden="false"/>
    </xf>
    <xf numFmtId="179" fontId="19" fillId="0" borderId="39" xfId="0" applyFont="true" applyBorder="true" applyAlignment="true" applyProtection="false">
      <alignment horizontal="center" vertical="center" textRotation="0" wrapText="true" indent="0" shrinkToFit="false"/>
      <protection locked="true" hidden="false"/>
    </xf>
    <xf numFmtId="164" fontId="19" fillId="0" borderId="37" xfId="0" applyFont="true" applyBorder="true" applyAlignment="true" applyProtection="false">
      <alignment horizontal="general" vertical="center" textRotation="0" wrapText="true" indent="0" shrinkToFit="false"/>
      <protection locked="true" hidden="false"/>
    </xf>
    <xf numFmtId="164" fontId="19" fillId="0" borderId="12" xfId="0" applyFont="true" applyBorder="true" applyAlignment="false" applyProtection="false">
      <alignment horizontal="general" vertical="bottom" textRotation="0" wrapText="false" indent="0" shrinkToFit="false"/>
      <protection locked="true" hidden="false"/>
    </xf>
    <xf numFmtId="168" fontId="15" fillId="0" borderId="39" xfId="0" applyFont="true" applyBorder="true" applyAlignment="true" applyProtection="false">
      <alignment horizontal="center" vertical="center" textRotation="0" wrapText="true" indent="0" shrinkToFit="false"/>
      <protection locked="true" hidden="false"/>
    </xf>
    <xf numFmtId="164" fontId="15" fillId="3" borderId="39"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true" applyAlignment="true" applyProtection="false">
      <alignment horizontal="justify" vertical="top" textRotation="0" wrapText="true" indent="0" shrinkToFit="false"/>
      <protection locked="true" hidden="false"/>
    </xf>
    <xf numFmtId="164" fontId="18" fillId="0" borderId="0" xfId="0" applyFont="true" applyBorder="true" applyAlignment="true" applyProtection="false">
      <alignment horizontal="justify" vertical="top" textRotation="0" wrapText="false" indent="0" shrinkToFit="false"/>
      <protection locked="true" hidden="false"/>
    </xf>
    <xf numFmtId="176" fontId="19" fillId="0" borderId="39" xfId="0" applyFont="true" applyBorder="true" applyAlignment="true" applyProtection="false">
      <alignment horizontal="center" vertical="center" textRotation="0" wrapText="true" indent="0" shrinkToFit="false"/>
      <protection locked="true" hidden="false"/>
    </xf>
    <xf numFmtId="164" fontId="19" fillId="0" borderId="38" xfId="0" applyFont="true" applyBorder="true" applyAlignment="true" applyProtection="false">
      <alignment horizontal="center" vertical="center" textRotation="0" wrapText="true" indent="0" shrinkToFit="false"/>
      <protection locked="true" hidden="false"/>
    </xf>
    <xf numFmtId="178" fontId="15" fillId="0" borderId="39" xfId="0" applyFont="true" applyBorder="true" applyAlignment="true" applyProtection="false">
      <alignment horizontal="general" vertical="center" textRotation="0" wrapText="true" indent="0" shrinkToFit="false"/>
      <protection locked="true" hidden="false"/>
    </xf>
    <xf numFmtId="164" fontId="19" fillId="9" borderId="2"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true" applyAlignment="true" applyProtection="false">
      <alignment horizontal="justify" vertical="center" textRotation="0" wrapText="true" indent="0" shrinkToFit="false"/>
      <protection locked="true" hidden="false"/>
    </xf>
    <xf numFmtId="164" fontId="15" fillId="0" borderId="0" xfId="0" applyFont="true" applyBorder="true" applyAlignment="true" applyProtection="false">
      <alignment horizontal="justify" vertical="center" textRotation="0" wrapText="false" indent="0" shrinkToFit="false"/>
      <protection locked="true" hidden="false"/>
    </xf>
    <xf numFmtId="164" fontId="17" fillId="0" borderId="0" xfId="0" applyFont="true" applyBorder="true" applyAlignment="false" applyProtection="false">
      <alignment horizontal="general" vertical="bottom" textRotation="0" wrapText="false" indent="0" shrinkToFit="false"/>
      <protection locked="true" hidden="false"/>
    </xf>
    <xf numFmtId="178" fontId="15" fillId="0" borderId="0" xfId="0" applyFont="true" applyBorder="true" applyAlignment="false" applyProtection="false">
      <alignment horizontal="general" vertical="bottom" textRotation="0" wrapText="false" indent="0" shrinkToFit="false"/>
      <protection locked="true" hidden="false"/>
    </xf>
    <xf numFmtId="164" fontId="18" fillId="0" borderId="0" xfId="0" applyFont="true" applyBorder="true" applyAlignment="false" applyProtection="false">
      <alignment horizontal="general" vertical="bottom" textRotation="0" wrapText="false" indent="0" shrinkToFit="false"/>
      <protection locked="true" hidden="false"/>
    </xf>
    <xf numFmtId="164" fontId="19" fillId="0" borderId="0" xfId="0" applyFont="true" applyBorder="true" applyAlignment="true" applyProtection="false">
      <alignment horizontal="center" vertical="bottom" textRotation="0" wrapText="false" indent="0" shrinkToFit="false"/>
      <protection locked="true" hidden="false"/>
    </xf>
    <xf numFmtId="167" fontId="15" fillId="0" borderId="39" xfId="0" applyFont="true" applyBorder="true" applyAlignment="true" applyProtection="false">
      <alignment horizontal="center" vertical="center" textRotation="0" wrapText="true" indent="0" shrinkToFit="false"/>
      <protection locked="true" hidden="false"/>
    </xf>
    <xf numFmtId="164" fontId="15" fillId="0" borderId="1" xfId="0" applyFont="true" applyBorder="true" applyAlignment="false" applyProtection="false">
      <alignment horizontal="general" vertical="bottom" textRotation="0" wrapText="false" indent="0" shrinkToFit="false"/>
      <protection locked="true" hidden="false"/>
    </xf>
    <xf numFmtId="164" fontId="19" fillId="6" borderId="0" xfId="0" applyFont="true" applyBorder="true" applyAlignment="true" applyProtection="false">
      <alignment horizontal="center" vertical="center" textRotation="0" wrapText="true" indent="0" shrinkToFit="false"/>
      <protection locked="true" hidden="false"/>
    </xf>
    <xf numFmtId="176" fontId="19" fillId="0" borderId="0"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true" applyAlignment="true" applyProtection="false">
      <alignment horizontal="center" vertical="center" textRotation="0" wrapText="false" indent="0" shrinkToFit="false"/>
      <protection locked="true" hidden="false"/>
    </xf>
    <xf numFmtId="164" fontId="19" fillId="3" borderId="2" xfId="0" applyFont="true" applyBorder="true" applyAlignment="true" applyProtection="false">
      <alignment horizontal="center" vertical="center" textRotation="0" wrapText="true" indent="0" shrinkToFit="false"/>
      <protection locked="true" hidden="false"/>
    </xf>
    <xf numFmtId="164" fontId="17" fillId="0" borderId="2" xfId="0" applyFont="true" applyBorder="true" applyAlignment="false" applyProtection="false">
      <alignment horizontal="general" vertical="bottom" textRotation="0" wrapText="false" indent="0" shrinkToFit="false"/>
      <protection locked="true" hidden="false"/>
    </xf>
    <xf numFmtId="180" fontId="15" fillId="0" borderId="2" xfId="0" applyFont="true" applyBorder="true" applyAlignment="false" applyProtection="false">
      <alignment horizontal="general" vertical="bottom" textRotation="0" wrapText="false" indent="0" shrinkToFit="false"/>
      <protection locked="true" hidden="false"/>
    </xf>
    <xf numFmtId="167" fontId="15" fillId="0" borderId="2" xfId="0" applyFont="true" applyBorder="true" applyAlignment="false" applyProtection="false">
      <alignment horizontal="general" vertical="bottom" textRotation="0" wrapText="false" indent="0" shrinkToFit="false"/>
      <protection locked="true" hidden="false"/>
    </xf>
    <xf numFmtId="178" fontId="15" fillId="0" borderId="2" xfId="0" applyFont="true" applyBorder="true" applyAlignment="false" applyProtection="false">
      <alignment horizontal="general" vertical="bottom" textRotation="0" wrapText="false" indent="0" shrinkToFit="false"/>
      <protection locked="true" hidden="false"/>
    </xf>
    <xf numFmtId="164" fontId="18" fillId="0" borderId="2" xfId="0" applyFont="true" applyBorder="true" applyAlignment="false" applyProtection="false">
      <alignment horizontal="general" vertical="bottom" textRotation="0" wrapText="false" indent="0" shrinkToFit="false"/>
      <protection locked="true" hidden="false"/>
    </xf>
    <xf numFmtId="164" fontId="19" fillId="9" borderId="2" xfId="0" applyFont="true" applyBorder="true" applyAlignment="true" applyProtection="false">
      <alignment horizontal="center" vertical="center" textRotation="0" wrapText="false" indent="0" shrinkToFit="false"/>
      <protection locked="true" hidden="false"/>
    </xf>
    <xf numFmtId="178" fontId="19" fillId="9" borderId="2" xfId="0" applyFont="true" applyBorder="true" applyAlignment="false" applyProtection="false">
      <alignment horizontal="general" vertical="bottom" textRotation="0" wrapText="false" indent="0" shrinkToFit="false"/>
      <protection locked="true" hidden="false"/>
    </xf>
    <xf numFmtId="176" fontId="19" fillId="9" borderId="2" xfId="0" applyFont="true" applyBorder="true" applyAlignment="false" applyProtection="false">
      <alignment horizontal="general" vertical="bottom" textRotation="0" wrapText="false" indent="0" shrinkToFit="false"/>
      <protection locked="true" hidden="false"/>
    </xf>
  </cellXfs>
  <cellStyles count="15">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Vírgula 2" xfId="21"/>
    <cellStyle name="Vírgula 3" xfId="22"/>
    <cellStyle name="Vírgula 3 2" xfId="23"/>
    <cellStyle name="Vírgula 4" xfId="24"/>
    <cellStyle name="Vírgula 4 2" xfId="25"/>
    <cellStyle name="Vírgula 5" xfId="26"/>
    <cellStyle name="Vírgula 5 2" xfId="27"/>
    <cellStyle name="Vírgula 6" xfId="2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9DC3E6"/>
      <rgbColor rgb="FF808080"/>
      <rgbColor rgb="FF729FCF"/>
      <rgbColor rgb="FF993366"/>
      <rgbColor rgb="FFFFFFCC"/>
      <rgbColor rgb="FFDEEBF7"/>
      <rgbColor rgb="FF660066"/>
      <rgbColor rgb="FFFF8080"/>
      <rgbColor rgb="FF0066CC"/>
      <rgbColor rgb="FFBDD7EE"/>
      <rgbColor rgb="FF000080"/>
      <rgbColor rgb="FFFF00FF"/>
      <rgbColor rgb="FFFFFF00"/>
      <rgbColor rgb="FF00FFFF"/>
      <rgbColor rgb="FF800080"/>
      <rgbColor rgb="FF800000"/>
      <rgbColor rgb="FF008080"/>
      <rgbColor rgb="FF0000FF"/>
      <rgbColor rgb="FF00CCFF"/>
      <rgbColor rgb="FFCCFFFF"/>
      <rgbColor rgb="FFCCFFCC"/>
      <rgbColor rgb="FFFFFF99"/>
      <rgbColor rgb="FF9CCAFE"/>
      <rgbColor rgb="FFFF99CC"/>
      <rgbColor rgb="FFCC99FF"/>
      <rgbColor rgb="FFFFCC99"/>
      <rgbColor rgb="FF2E75B6"/>
      <rgbColor rgb="FF33CCCC"/>
      <rgbColor rgb="FF99CC00"/>
      <rgbColor rgb="FFFFCC00"/>
      <rgbColor rgb="FFFF9900"/>
      <rgbColor rgb="FFFF6600"/>
      <rgbColor rgb="FF666699"/>
      <rgbColor rgb="FF8497B0"/>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H1048576"/>
  <sheetViews>
    <sheetView showFormulas="false" showGridLines="false" showRowColHeaders="true" showZeros="true" rightToLeft="false" tabSelected="true" showOutlineSymbols="true" defaultGridColor="true" view="normal" topLeftCell="A1" colorId="64" zoomScale="60" zoomScaleNormal="60" zoomScalePageLayoutView="100" workbookViewId="0">
      <selection pane="topLeft" activeCell="A277" activeCellId="0" sqref="A277"/>
    </sheetView>
  </sheetViews>
  <sheetFormatPr defaultColWidth="9.14453125" defaultRowHeight="15.75" zeroHeight="false" outlineLevelRow="0" outlineLevelCol="0"/>
  <cols>
    <col collapsed="false" customWidth="true" hidden="false" outlineLevel="0" max="1" min="1" style="1" width="32.14"/>
    <col collapsed="false" customWidth="true" hidden="false" outlineLevel="0" max="2" min="2" style="1" width="19.28"/>
    <col collapsed="false" customWidth="true" hidden="false" outlineLevel="0" max="4" min="3" style="1" width="22.28"/>
    <col collapsed="false" customWidth="true" hidden="false" outlineLevel="0" max="5" min="5" style="1" width="18.57"/>
    <col collapsed="false" customWidth="true" hidden="false" outlineLevel="0" max="6" min="6" style="1" width="17.71"/>
    <col collapsed="false" customWidth="true" hidden="false" outlineLevel="0" max="7" min="7" style="1" width="15.85"/>
    <col collapsed="false" customWidth="false" hidden="false" outlineLevel="0" max="1024" min="8" style="1" width="9.14"/>
  </cols>
  <sheetData>
    <row r="1" customFormat="false" ht="24" hidden="false" customHeight="true" outlineLevel="0" collapsed="false">
      <c r="A1" s="2" t="s">
        <v>0</v>
      </c>
      <c r="B1" s="2"/>
      <c r="C1" s="2"/>
      <c r="D1" s="2"/>
      <c r="E1" s="2"/>
      <c r="F1" s="3"/>
      <c r="G1" s="3"/>
      <c r="H1" s="3"/>
    </row>
    <row r="2" customFormat="false" ht="24" hidden="false" customHeight="true" outlineLevel="0" collapsed="false">
      <c r="A2" s="2" t="s">
        <v>1</v>
      </c>
      <c r="B2" s="2"/>
      <c r="C2" s="2"/>
      <c r="D2" s="2"/>
      <c r="E2" s="2"/>
      <c r="F2" s="3"/>
      <c r="G2" s="3"/>
      <c r="H2" s="3"/>
    </row>
    <row r="3" customFormat="false" ht="15.75" hidden="false" customHeight="false" outlineLevel="0" collapsed="false">
      <c r="A3" s="4"/>
      <c r="B3" s="4"/>
      <c r="C3" s="4"/>
      <c r="D3" s="4"/>
      <c r="E3" s="4"/>
      <c r="F3" s="4"/>
      <c r="G3" s="4"/>
      <c r="H3" s="4"/>
    </row>
    <row r="4" customFormat="false" ht="15.75" hidden="false" customHeight="false" outlineLevel="0" collapsed="false">
      <c r="A4" s="4"/>
      <c r="B4" s="4"/>
      <c r="C4" s="4"/>
      <c r="D4" s="4"/>
      <c r="E4" s="4"/>
      <c r="F4" s="4"/>
      <c r="G4" s="4"/>
      <c r="H4" s="4"/>
    </row>
    <row r="5" customFormat="false" ht="24" hidden="false" customHeight="true" outlineLevel="0" collapsed="false">
      <c r="A5" s="5" t="s">
        <v>2</v>
      </c>
      <c r="B5" s="5"/>
      <c r="C5" s="5"/>
      <c r="D5" s="5"/>
      <c r="E5" s="5"/>
      <c r="F5" s="6"/>
      <c r="G5" s="6"/>
      <c r="H5" s="6"/>
    </row>
    <row r="6" customFormat="false" ht="15.75" hidden="false" customHeight="false" outlineLevel="0" collapsed="false">
      <c r="A6" s="7"/>
      <c r="B6" s="7"/>
      <c r="C6" s="7"/>
      <c r="D6" s="7"/>
      <c r="E6" s="7"/>
      <c r="F6" s="7"/>
      <c r="G6" s="7"/>
      <c r="H6" s="7"/>
    </row>
    <row r="7" customFormat="false" ht="24" hidden="false" customHeight="true" outlineLevel="0" collapsed="false">
      <c r="A7" s="8" t="s">
        <v>3</v>
      </c>
      <c r="B7" s="8"/>
      <c r="C7" s="8"/>
      <c r="D7" s="8"/>
      <c r="E7" s="8"/>
      <c r="F7" s="9"/>
      <c r="G7" s="9"/>
      <c r="H7" s="9"/>
    </row>
    <row r="9" customFormat="false" ht="24" hidden="false" customHeight="true" outlineLevel="0" collapsed="false">
      <c r="A9" s="10" t="s">
        <v>3</v>
      </c>
      <c r="B9" s="10"/>
    </row>
    <row r="10" customFormat="false" ht="24" hidden="false" customHeight="true" outlineLevel="0" collapsed="false">
      <c r="A10" s="11" t="s">
        <v>4</v>
      </c>
      <c r="B10" s="12" t="n">
        <v>1450.87</v>
      </c>
    </row>
    <row r="12" customFormat="false" ht="24" hidden="false" customHeight="true" outlineLevel="0" collapsed="false">
      <c r="A12" s="8" t="s">
        <v>5</v>
      </c>
      <c r="B12" s="8"/>
      <c r="C12" s="8"/>
      <c r="D12" s="8"/>
      <c r="E12" s="8"/>
      <c r="F12" s="9"/>
      <c r="G12" s="9"/>
      <c r="H12" s="9"/>
    </row>
    <row r="13" customFormat="false" ht="15.75" hidden="false" customHeight="false" outlineLevel="0" collapsed="false">
      <c r="A13" s="7"/>
      <c r="B13" s="7"/>
      <c r="C13" s="7"/>
      <c r="D13" s="7"/>
      <c r="E13" s="7"/>
      <c r="F13" s="7"/>
      <c r="G13" s="7"/>
      <c r="H13" s="7"/>
    </row>
    <row r="14" customFormat="false" ht="24" hidden="false" customHeight="true" outlineLevel="0" collapsed="false">
      <c r="A14" s="10" t="s">
        <v>6</v>
      </c>
      <c r="B14" s="10"/>
      <c r="C14" s="10"/>
      <c r="D14" s="10"/>
    </row>
    <row r="15" customFormat="false" ht="24" hidden="false" customHeight="true" outlineLevel="0" collapsed="false">
      <c r="A15" s="13" t="s">
        <v>7</v>
      </c>
      <c r="B15" s="14" t="s">
        <v>8</v>
      </c>
      <c r="C15" s="14" t="s">
        <v>9</v>
      </c>
      <c r="D15" s="15" t="s">
        <v>10</v>
      </c>
    </row>
    <row r="16" customFormat="false" ht="24" hidden="false" customHeight="true" outlineLevel="0" collapsed="false">
      <c r="A16" s="16" t="s">
        <v>11</v>
      </c>
      <c r="B16" s="17" t="n">
        <f aca="false">B10</f>
        <v>1450.87</v>
      </c>
      <c r="C16" s="18" t="n">
        <v>0.3</v>
      </c>
      <c r="D16" s="19" t="n">
        <f aca="false">B16*C16</f>
        <v>435.261</v>
      </c>
    </row>
    <row r="17" customFormat="false" ht="24" hidden="false" customHeight="true" outlineLevel="0" collapsed="false">
      <c r="A17" s="20" t="s">
        <v>12</v>
      </c>
      <c r="B17" s="21" t="n">
        <f aca="false">B10</f>
        <v>1450.87</v>
      </c>
      <c r="C17" s="22" t="n">
        <f aca="false">C16</f>
        <v>0.3</v>
      </c>
      <c r="D17" s="23" t="n">
        <f aca="false">B17*C17</f>
        <v>435.261</v>
      </c>
    </row>
    <row r="19" customFormat="false" ht="24" hidden="false" customHeight="true" outlineLevel="0" collapsed="false">
      <c r="A19" s="8" t="s">
        <v>13</v>
      </c>
      <c r="B19" s="8"/>
      <c r="C19" s="8"/>
      <c r="D19" s="8"/>
      <c r="E19" s="8"/>
      <c r="F19" s="9"/>
      <c r="G19" s="9"/>
      <c r="H19" s="9"/>
    </row>
    <row r="20" customFormat="false" ht="15.75" hidden="false" customHeight="false" outlineLevel="0" collapsed="false">
      <c r="A20" s="7"/>
      <c r="B20" s="7"/>
      <c r="C20" s="7"/>
      <c r="D20" s="7"/>
      <c r="E20" s="7"/>
      <c r="F20" s="7"/>
      <c r="G20" s="7"/>
      <c r="H20" s="7"/>
    </row>
    <row r="21" customFormat="false" ht="24" hidden="false" customHeight="true" outlineLevel="0" collapsed="false">
      <c r="A21" s="10" t="s">
        <v>13</v>
      </c>
      <c r="B21" s="10"/>
      <c r="C21" s="10"/>
      <c r="D21" s="10"/>
      <c r="E21" s="10"/>
    </row>
    <row r="22" customFormat="false" ht="24" hidden="false" customHeight="true" outlineLevel="0" collapsed="false">
      <c r="A22" s="13" t="s">
        <v>7</v>
      </c>
      <c r="B22" s="14" t="s">
        <v>14</v>
      </c>
      <c r="C22" s="14" t="s">
        <v>15</v>
      </c>
      <c r="D22" s="14" t="s">
        <v>9</v>
      </c>
      <c r="E22" s="15" t="s">
        <v>10</v>
      </c>
    </row>
    <row r="23" customFormat="false" ht="24" hidden="false" customHeight="true" outlineLevel="0" collapsed="false">
      <c r="A23" s="16" t="s">
        <v>12</v>
      </c>
      <c r="B23" s="17" t="n">
        <f aca="false">B10+D17</f>
        <v>1886.131</v>
      </c>
      <c r="C23" s="24" t="n">
        <f aca="false">7/12</f>
        <v>0.583333333333333</v>
      </c>
      <c r="D23" s="18" t="n">
        <v>0.2</v>
      </c>
      <c r="E23" s="19" t="n">
        <f aca="false">B23*C23*D23</f>
        <v>220.048616666667</v>
      </c>
    </row>
    <row r="24" customFormat="false" ht="15.75" hidden="false" customHeight="false" outlineLevel="0" collapsed="false">
      <c r="A24" s="25"/>
      <c r="B24" s="26"/>
      <c r="C24" s="27"/>
      <c r="D24" s="28"/>
      <c r="E24" s="29"/>
    </row>
    <row r="25" customFormat="false" ht="24" hidden="false" customHeight="true" outlineLevel="0" collapsed="false">
      <c r="A25" s="10" t="s">
        <v>16</v>
      </c>
      <c r="B25" s="10"/>
      <c r="C25" s="10"/>
      <c r="D25" s="10"/>
      <c r="E25" s="10"/>
    </row>
    <row r="26" customFormat="false" ht="24" hidden="false" customHeight="true" outlineLevel="0" collapsed="false">
      <c r="A26" s="13" t="s">
        <v>7</v>
      </c>
      <c r="B26" s="14" t="s">
        <v>14</v>
      </c>
      <c r="C26" s="14" t="s">
        <v>15</v>
      </c>
      <c r="D26" s="14" t="s">
        <v>9</v>
      </c>
      <c r="E26" s="15" t="s">
        <v>10</v>
      </c>
    </row>
    <row r="27" customFormat="false" ht="24" hidden="false" customHeight="true" outlineLevel="0" collapsed="false">
      <c r="A27" s="16" t="s">
        <v>12</v>
      </c>
      <c r="B27" s="17" t="n">
        <f aca="false">B10+D17</f>
        <v>1886.131</v>
      </c>
      <c r="C27" s="24" t="n">
        <f aca="false">1/12</f>
        <v>0.0833333333333333</v>
      </c>
      <c r="D27" s="18" t="n">
        <f aca="false">1+D23</f>
        <v>1.2</v>
      </c>
      <c r="E27" s="19" t="n">
        <f aca="false">B27*C27*D27</f>
        <v>188.6131</v>
      </c>
    </row>
    <row r="29" customFormat="false" ht="24" hidden="false" customHeight="true" outlineLevel="0" collapsed="false">
      <c r="A29" s="10" t="s">
        <v>17</v>
      </c>
      <c r="B29" s="10"/>
      <c r="C29" s="10"/>
      <c r="D29" s="10"/>
    </row>
    <row r="30" customFormat="false" ht="30.75" hidden="false" customHeight="true" outlineLevel="0" collapsed="false">
      <c r="A30" s="13" t="s">
        <v>7</v>
      </c>
      <c r="B30" s="14" t="s">
        <v>18</v>
      </c>
      <c r="C30" s="30" t="s">
        <v>19</v>
      </c>
      <c r="D30" s="15" t="s">
        <v>10</v>
      </c>
    </row>
    <row r="31" customFormat="false" ht="24" hidden="false" customHeight="true" outlineLevel="0" collapsed="false">
      <c r="A31" s="16" t="s">
        <v>12</v>
      </c>
      <c r="B31" s="17" t="n">
        <f aca="false">E23</f>
        <v>220.048616666667</v>
      </c>
      <c r="C31" s="17" t="n">
        <f aca="false">E27</f>
        <v>188.6131</v>
      </c>
      <c r="D31" s="19" t="n">
        <f aca="false">SUM(B31:C31)</f>
        <v>408.661716666667</v>
      </c>
    </row>
    <row r="34" customFormat="false" ht="24" hidden="false" customHeight="true" outlineLevel="0" collapsed="false">
      <c r="A34" s="5" t="s">
        <v>2</v>
      </c>
      <c r="B34" s="5"/>
      <c r="C34" s="5"/>
      <c r="D34" s="5"/>
      <c r="E34" s="5"/>
      <c r="F34" s="6"/>
      <c r="G34" s="6"/>
      <c r="H34" s="6"/>
    </row>
    <row r="35" customFormat="false" ht="15.75" hidden="false" customHeight="false" outlineLevel="0" collapsed="false">
      <c r="A35" s="31"/>
      <c r="B35" s="31"/>
      <c r="C35" s="31"/>
      <c r="D35" s="31"/>
      <c r="E35" s="31"/>
      <c r="F35" s="31"/>
      <c r="G35" s="31"/>
      <c r="H35" s="31"/>
    </row>
    <row r="36" customFormat="false" ht="24" hidden="false" customHeight="true" outlineLevel="0" collapsed="false">
      <c r="A36" s="10" t="s">
        <v>2</v>
      </c>
      <c r="B36" s="10"/>
      <c r="C36" s="10"/>
      <c r="D36" s="10"/>
      <c r="E36" s="10"/>
      <c r="F36" s="32"/>
      <c r="G36" s="6"/>
    </row>
    <row r="37" customFormat="false" ht="47.25" hidden="false" customHeight="false" outlineLevel="0" collapsed="false">
      <c r="A37" s="33" t="s">
        <v>7</v>
      </c>
      <c r="B37" s="34" t="s">
        <v>20</v>
      </c>
      <c r="C37" s="35" t="s">
        <v>21</v>
      </c>
      <c r="D37" s="34" t="s">
        <v>18</v>
      </c>
      <c r="E37" s="36" t="s">
        <v>22</v>
      </c>
      <c r="F37" s="37"/>
      <c r="G37" s="6"/>
    </row>
    <row r="38" customFormat="false" ht="24" hidden="false" customHeight="true" outlineLevel="0" collapsed="false">
      <c r="A38" s="16" t="s">
        <v>11</v>
      </c>
      <c r="B38" s="17" t="n">
        <f aca="false">B10</f>
        <v>1450.87</v>
      </c>
      <c r="C38" s="17" t="n">
        <f aca="false">D16</f>
        <v>435.261</v>
      </c>
      <c r="D38" s="38"/>
      <c r="E38" s="19" t="n">
        <f aca="false">B38+C38</f>
        <v>1886.131</v>
      </c>
      <c r="F38" s="39"/>
      <c r="G38" s="40"/>
    </row>
    <row r="39" customFormat="false" ht="24" hidden="false" customHeight="true" outlineLevel="0" collapsed="false">
      <c r="A39" s="20" t="s">
        <v>12</v>
      </c>
      <c r="B39" s="21" t="n">
        <f aca="false">B10</f>
        <v>1450.87</v>
      </c>
      <c r="C39" s="21" t="n">
        <f aca="false">D17</f>
        <v>435.261</v>
      </c>
      <c r="D39" s="21" t="n">
        <f aca="false">D31</f>
        <v>408.661716666667</v>
      </c>
      <c r="E39" s="23" t="n">
        <f aca="false">B39+C39+D39</f>
        <v>2294.79271666667</v>
      </c>
      <c r="F39" s="39"/>
      <c r="G39" s="40"/>
    </row>
    <row r="42" customFormat="false" ht="24" hidden="false" customHeight="true" outlineLevel="0" collapsed="false">
      <c r="A42" s="5" t="s">
        <v>23</v>
      </c>
      <c r="B42" s="5"/>
      <c r="C42" s="5"/>
      <c r="D42" s="5"/>
      <c r="E42" s="5"/>
      <c r="F42" s="6"/>
      <c r="G42" s="6"/>
      <c r="H42" s="6"/>
    </row>
    <row r="44" customFormat="false" ht="24" hidden="false" customHeight="true" outlineLevel="0" collapsed="false">
      <c r="A44" s="8" t="s">
        <v>24</v>
      </c>
      <c r="B44" s="8"/>
      <c r="C44" s="8"/>
      <c r="D44" s="8"/>
      <c r="E44" s="8"/>
      <c r="F44" s="9"/>
      <c r="G44" s="9"/>
      <c r="H44" s="9"/>
    </row>
    <row r="46" customFormat="false" ht="31.5" hidden="false" customHeight="true" outlineLevel="0" collapsed="false">
      <c r="A46" s="41" t="s">
        <v>25</v>
      </c>
      <c r="B46" s="41"/>
      <c r="C46" s="41"/>
      <c r="D46" s="41"/>
      <c r="E46" s="42"/>
    </row>
    <row r="47" customFormat="false" ht="31.5" hidden="false" customHeight="false" outlineLevel="0" collapsed="false">
      <c r="A47" s="43" t="s">
        <v>7</v>
      </c>
      <c r="B47" s="44" t="s">
        <v>8</v>
      </c>
      <c r="C47" s="45" t="s">
        <v>26</v>
      </c>
      <c r="D47" s="46" t="s">
        <v>10</v>
      </c>
    </row>
    <row r="48" customFormat="false" ht="24" hidden="false" customHeight="true" outlineLevel="0" collapsed="false">
      <c r="A48" s="16" t="s">
        <v>11</v>
      </c>
      <c r="B48" s="17" t="n">
        <f aca="false">E38</f>
        <v>1886.131</v>
      </c>
      <c r="C48" s="47" t="n">
        <f aca="false">1/12</f>
        <v>0.0833333333333333</v>
      </c>
      <c r="D48" s="19" t="n">
        <f aca="false">B48*C48</f>
        <v>157.177583333333</v>
      </c>
    </row>
    <row r="49" customFormat="false" ht="24" hidden="false" customHeight="true" outlineLevel="0" collapsed="false">
      <c r="A49" s="20" t="s">
        <v>12</v>
      </c>
      <c r="B49" s="21" t="n">
        <f aca="false">E39</f>
        <v>2294.79271666667</v>
      </c>
      <c r="C49" s="48" t="n">
        <f aca="false">1/12</f>
        <v>0.0833333333333333</v>
      </c>
      <c r="D49" s="23" t="n">
        <f aca="false">B49*C49</f>
        <v>191.232726388889</v>
      </c>
    </row>
    <row r="51" customFormat="false" ht="36.75" hidden="false" customHeight="true" outlineLevel="0" collapsed="false">
      <c r="A51" s="41" t="s">
        <v>27</v>
      </c>
      <c r="B51" s="41"/>
      <c r="C51" s="41"/>
      <c r="D51" s="41"/>
    </row>
    <row r="52" customFormat="false" ht="30.75" hidden="false" customHeight="true" outlineLevel="0" collapsed="false">
      <c r="A52" s="43" t="s">
        <v>7</v>
      </c>
      <c r="B52" s="44" t="s">
        <v>8</v>
      </c>
      <c r="C52" s="45" t="s">
        <v>26</v>
      </c>
      <c r="D52" s="46" t="s">
        <v>10</v>
      </c>
    </row>
    <row r="53" customFormat="false" ht="24" hidden="false" customHeight="true" outlineLevel="0" collapsed="false">
      <c r="A53" s="16" t="s">
        <v>11</v>
      </c>
      <c r="B53" s="17" t="n">
        <f aca="false">E38</f>
        <v>1886.131</v>
      </c>
      <c r="C53" s="47" t="n">
        <f aca="false">1/12</f>
        <v>0.0833333333333333</v>
      </c>
      <c r="D53" s="19" t="n">
        <f aca="false">B53*C53</f>
        <v>157.177583333333</v>
      </c>
    </row>
    <row r="54" customFormat="false" ht="24" hidden="false" customHeight="true" outlineLevel="0" collapsed="false">
      <c r="A54" s="20" t="s">
        <v>12</v>
      </c>
      <c r="B54" s="21" t="n">
        <f aca="false">E39</f>
        <v>2294.79271666667</v>
      </c>
      <c r="C54" s="48" t="n">
        <f aca="false">1/12</f>
        <v>0.0833333333333333</v>
      </c>
      <c r="D54" s="23" t="n">
        <f aca="false">B54*C54</f>
        <v>191.232726388889</v>
      </c>
    </row>
    <row r="56" customFormat="false" ht="24" hidden="false" customHeight="true" outlineLevel="0" collapsed="false">
      <c r="A56" s="41" t="s">
        <v>28</v>
      </c>
      <c r="B56" s="41"/>
      <c r="C56" s="41"/>
      <c r="D56" s="41"/>
      <c r="E56" s="41"/>
    </row>
    <row r="57" customFormat="false" ht="30" hidden="false" customHeight="true" outlineLevel="0" collapsed="false">
      <c r="A57" s="43" t="s">
        <v>7</v>
      </c>
      <c r="B57" s="44" t="s">
        <v>8</v>
      </c>
      <c r="C57" s="45" t="s">
        <v>29</v>
      </c>
      <c r="D57" s="45" t="s">
        <v>26</v>
      </c>
      <c r="E57" s="46" t="s">
        <v>10</v>
      </c>
    </row>
    <row r="58" customFormat="false" ht="24" hidden="false" customHeight="true" outlineLevel="0" collapsed="false">
      <c r="A58" s="16" t="s">
        <v>11</v>
      </c>
      <c r="B58" s="17" t="n">
        <f aca="false">E38</f>
        <v>1886.131</v>
      </c>
      <c r="C58" s="24" t="n">
        <f aca="false">1/3</f>
        <v>0.333333333333333</v>
      </c>
      <c r="D58" s="47" t="n">
        <f aca="false">1/12</f>
        <v>0.0833333333333333</v>
      </c>
      <c r="E58" s="19" t="n">
        <f aca="false">B58*C58*D58</f>
        <v>52.3925277777778</v>
      </c>
    </row>
    <row r="59" customFormat="false" ht="24" hidden="false" customHeight="true" outlineLevel="0" collapsed="false">
      <c r="A59" s="20" t="s">
        <v>12</v>
      </c>
      <c r="B59" s="21" t="n">
        <f aca="false">E39</f>
        <v>2294.79271666667</v>
      </c>
      <c r="C59" s="49" t="n">
        <f aca="false">1/3</f>
        <v>0.333333333333333</v>
      </c>
      <c r="D59" s="48" t="n">
        <f aca="false">1/12</f>
        <v>0.0833333333333333</v>
      </c>
      <c r="E59" s="23" t="n">
        <f aca="false">B59*C59*D59</f>
        <v>63.7442421296296</v>
      </c>
    </row>
    <row r="61" customFormat="false" ht="24" hidden="false" customHeight="true" outlineLevel="0" collapsed="false">
      <c r="A61" s="10" t="s">
        <v>24</v>
      </c>
      <c r="B61" s="10"/>
      <c r="C61" s="10"/>
      <c r="D61" s="10"/>
      <c r="E61" s="10"/>
    </row>
    <row r="62" customFormat="false" ht="24" hidden="false" customHeight="true" outlineLevel="0" collapsed="false">
      <c r="A62" s="43" t="s">
        <v>7</v>
      </c>
      <c r="B62" s="44" t="s">
        <v>30</v>
      </c>
      <c r="C62" s="44" t="s">
        <v>31</v>
      </c>
      <c r="D62" s="44" t="s">
        <v>32</v>
      </c>
      <c r="E62" s="46" t="s">
        <v>22</v>
      </c>
    </row>
    <row r="63" customFormat="false" ht="24" hidden="false" customHeight="true" outlineLevel="0" collapsed="false">
      <c r="A63" s="16" t="s">
        <v>11</v>
      </c>
      <c r="B63" s="17" t="n">
        <f aca="false">D48</f>
        <v>157.177583333333</v>
      </c>
      <c r="C63" s="17" t="n">
        <f aca="false">D53</f>
        <v>157.177583333333</v>
      </c>
      <c r="D63" s="17" t="n">
        <f aca="false">E58</f>
        <v>52.3925277777778</v>
      </c>
      <c r="E63" s="19" t="n">
        <f aca="false">SUM(B63:D63)</f>
        <v>366.747694444444</v>
      </c>
    </row>
    <row r="64" customFormat="false" ht="24" hidden="false" customHeight="true" outlineLevel="0" collapsed="false">
      <c r="A64" s="20" t="s">
        <v>12</v>
      </c>
      <c r="B64" s="21" t="n">
        <f aca="false">D49</f>
        <v>191.232726388889</v>
      </c>
      <c r="C64" s="21" t="n">
        <f aca="false">D54</f>
        <v>191.232726388889</v>
      </c>
      <c r="D64" s="21" t="n">
        <f aca="false">E59</f>
        <v>63.7442421296296</v>
      </c>
      <c r="E64" s="23" t="n">
        <f aca="false">SUM(B64:D64)</f>
        <v>446.209694907407</v>
      </c>
    </row>
    <row r="66" customFormat="false" ht="24" hidden="false" customHeight="true" outlineLevel="0" collapsed="false">
      <c r="A66" s="8" t="s">
        <v>33</v>
      </c>
      <c r="B66" s="8"/>
      <c r="C66" s="8"/>
      <c r="D66" s="8"/>
      <c r="E66" s="8"/>
      <c r="F66" s="9"/>
      <c r="G66" s="9"/>
      <c r="H66" s="9"/>
    </row>
    <row r="68" customFormat="false" ht="24" hidden="false" customHeight="true" outlineLevel="0" collapsed="false">
      <c r="A68" s="10" t="s">
        <v>34</v>
      </c>
      <c r="B68" s="10"/>
    </row>
    <row r="69" customFormat="false" ht="24" hidden="false" customHeight="true" outlineLevel="0" collapsed="false">
      <c r="A69" s="43" t="s">
        <v>35</v>
      </c>
      <c r="B69" s="46" t="s">
        <v>9</v>
      </c>
    </row>
    <row r="70" customFormat="false" ht="24" hidden="false" customHeight="true" outlineLevel="0" collapsed="false">
      <c r="A70" s="16" t="s">
        <v>36</v>
      </c>
      <c r="B70" s="50" t="n">
        <v>0.2</v>
      </c>
    </row>
    <row r="71" customFormat="false" ht="24" hidden="false" customHeight="true" outlineLevel="0" collapsed="false">
      <c r="A71" s="20" t="s">
        <v>37</v>
      </c>
      <c r="B71" s="51" t="n">
        <v>0.025</v>
      </c>
    </row>
    <row r="72" customFormat="false" ht="24" hidden="false" customHeight="true" outlineLevel="0" collapsed="false">
      <c r="A72" s="20" t="s">
        <v>38</v>
      </c>
      <c r="B72" s="51" t="n">
        <v>0.03</v>
      </c>
    </row>
    <row r="73" customFormat="false" ht="24" hidden="false" customHeight="true" outlineLevel="0" collapsed="false">
      <c r="A73" s="20" t="s">
        <v>39</v>
      </c>
      <c r="B73" s="51" t="n">
        <v>0.015</v>
      </c>
    </row>
    <row r="74" customFormat="false" ht="24" hidden="false" customHeight="true" outlineLevel="0" collapsed="false">
      <c r="A74" s="20" t="s">
        <v>40</v>
      </c>
      <c r="B74" s="51" t="n">
        <v>0.01</v>
      </c>
    </row>
    <row r="75" customFormat="false" ht="24" hidden="false" customHeight="true" outlineLevel="0" collapsed="false">
      <c r="A75" s="20" t="s">
        <v>41</v>
      </c>
      <c r="B75" s="51" t="n">
        <v>0.006</v>
      </c>
    </row>
    <row r="76" customFormat="false" ht="24" hidden="false" customHeight="true" outlineLevel="0" collapsed="false">
      <c r="A76" s="20" t="s">
        <v>42</v>
      </c>
      <c r="B76" s="51" t="n">
        <v>0.002</v>
      </c>
    </row>
    <row r="77" customFormat="false" ht="24" hidden="false" customHeight="true" outlineLevel="0" collapsed="false">
      <c r="A77" s="52" t="s">
        <v>43</v>
      </c>
      <c r="B77" s="53" t="n">
        <v>0.08</v>
      </c>
    </row>
    <row r="78" customFormat="false" ht="24" hidden="false" customHeight="true" outlineLevel="0" collapsed="false">
      <c r="A78" s="54" t="s">
        <v>44</v>
      </c>
      <c r="B78" s="55" t="n">
        <f aca="false">SUM(B70:B77)</f>
        <v>0.368</v>
      </c>
    </row>
    <row r="79" customFormat="false" ht="24" hidden="false" customHeight="true" outlineLevel="0" collapsed="false">
      <c r="A79" s="56"/>
      <c r="B79" s="57"/>
    </row>
    <row r="80" customFormat="false" ht="24" hidden="false" customHeight="true" outlineLevel="0" collapsed="false">
      <c r="A80" s="10" t="s">
        <v>45</v>
      </c>
      <c r="B80" s="10"/>
      <c r="C80" s="10"/>
      <c r="D80" s="10"/>
    </row>
    <row r="81" customFormat="false" ht="24" hidden="false" customHeight="true" outlineLevel="0" collapsed="false">
      <c r="A81" s="43" t="s">
        <v>7</v>
      </c>
      <c r="B81" s="44" t="s">
        <v>8</v>
      </c>
      <c r="C81" s="44" t="s">
        <v>9</v>
      </c>
      <c r="D81" s="46" t="s">
        <v>10</v>
      </c>
    </row>
    <row r="82" customFormat="false" ht="24" hidden="false" customHeight="true" outlineLevel="0" collapsed="false">
      <c r="A82" s="16" t="s">
        <v>11</v>
      </c>
      <c r="B82" s="17" t="n">
        <f aca="false">E38+E63</f>
        <v>2252.87869444444</v>
      </c>
      <c r="C82" s="47" t="n">
        <f aca="false">SUM($B$70:$B$76)</f>
        <v>0.288</v>
      </c>
      <c r="D82" s="19" t="n">
        <f aca="false">B82*C82</f>
        <v>648.829064</v>
      </c>
    </row>
    <row r="83" customFormat="false" ht="24" hidden="false" customHeight="true" outlineLevel="0" collapsed="false">
      <c r="A83" s="20" t="s">
        <v>12</v>
      </c>
      <c r="B83" s="21" t="n">
        <f aca="false">E39+E64</f>
        <v>2741.00241157407</v>
      </c>
      <c r="C83" s="48" t="n">
        <f aca="false">SUM($B$70:$B$76)</f>
        <v>0.288</v>
      </c>
      <c r="D83" s="23" t="n">
        <f aca="false">B83*C83</f>
        <v>789.408694533333</v>
      </c>
    </row>
    <row r="85" customFormat="false" ht="24" hidden="false" customHeight="true" outlineLevel="0" collapsed="false">
      <c r="A85" s="10" t="s">
        <v>46</v>
      </c>
      <c r="B85" s="10"/>
      <c r="C85" s="10"/>
      <c r="D85" s="10"/>
    </row>
    <row r="86" customFormat="false" ht="24" hidden="false" customHeight="true" outlineLevel="0" collapsed="false">
      <c r="A86" s="43" t="s">
        <v>7</v>
      </c>
      <c r="B86" s="44" t="s">
        <v>8</v>
      </c>
      <c r="C86" s="44" t="s">
        <v>9</v>
      </c>
      <c r="D86" s="46" t="s">
        <v>10</v>
      </c>
    </row>
    <row r="87" customFormat="false" ht="24" hidden="false" customHeight="true" outlineLevel="0" collapsed="false">
      <c r="A87" s="16" t="s">
        <v>11</v>
      </c>
      <c r="B87" s="17" t="n">
        <f aca="false">E38+E63</f>
        <v>2252.87869444444</v>
      </c>
      <c r="C87" s="47" t="n">
        <f aca="false">$B$77</f>
        <v>0.08</v>
      </c>
      <c r="D87" s="19" t="n">
        <f aca="false">B87*C87</f>
        <v>180.230295555556</v>
      </c>
    </row>
    <row r="88" customFormat="false" ht="24" hidden="false" customHeight="true" outlineLevel="0" collapsed="false">
      <c r="A88" s="20" t="s">
        <v>12</v>
      </c>
      <c r="B88" s="21" t="n">
        <f aca="false">E39+E64</f>
        <v>2741.00241157407</v>
      </c>
      <c r="C88" s="48" t="n">
        <f aca="false">$B$77</f>
        <v>0.08</v>
      </c>
      <c r="D88" s="23" t="n">
        <f aca="false">B88*C88</f>
        <v>219.280192925926</v>
      </c>
    </row>
    <row r="90" customFormat="false" ht="24" hidden="false" customHeight="true" outlineLevel="0" collapsed="false">
      <c r="A90" s="10" t="s">
        <v>33</v>
      </c>
      <c r="B90" s="10"/>
      <c r="C90" s="10"/>
      <c r="D90" s="10"/>
    </row>
    <row r="91" customFormat="false" ht="24" hidden="false" customHeight="true" outlineLevel="0" collapsed="false">
      <c r="A91" s="43" t="s">
        <v>7</v>
      </c>
      <c r="B91" s="44" t="s">
        <v>47</v>
      </c>
      <c r="C91" s="44" t="s">
        <v>43</v>
      </c>
      <c r="D91" s="46" t="s">
        <v>22</v>
      </c>
    </row>
    <row r="92" customFormat="false" ht="24" hidden="false" customHeight="true" outlineLevel="0" collapsed="false">
      <c r="A92" s="16" t="s">
        <v>11</v>
      </c>
      <c r="B92" s="17" t="n">
        <f aca="false">D82</f>
        <v>648.829064</v>
      </c>
      <c r="C92" s="17" t="n">
        <f aca="false">D87</f>
        <v>180.230295555556</v>
      </c>
      <c r="D92" s="19" t="n">
        <f aca="false">B92+C92</f>
        <v>829.059359555556</v>
      </c>
    </row>
    <row r="93" customFormat="false" ht="24" hidden="false" customHeight="true" outlineLevel="0" collapsed="false">
      <c r="A93" s="20" t="s">
        <v>12</v>
      </c>
      <c r="B93" s="21" t="n">
        <f aca="false">D83</f>
        <v>789.408694533333</v>
      </c>
      <c r="C93" s="21" t="n">
        <f aca="false">D88</f>
        <v>219.280192925926</v>
      </c>
      <c r="D93" s="23" t="n">
        <f aca="false">B93+C93</f>
        <v>1008.68888745926</v>
      </c>
    </row>
    <row r="95" customFormat="false" ht="24" hidden="false" customHeight="true" outlineLevel="0" collapsed="false">
      <c r="A95" s="8" t="s">
        <v>48</v>
      </c>
      <c r="B95" s="8"/>
      <c r="C95" s="8"/>
      <c r="D95" s="8"/>
      <c r="E95" s="8"/>
      <c r="F95" s="9"/>
      <c r="G95" s="9"/>
      <c r="H95" s="9"/>
    </row>
    <row r="96" customFormat="false" ht="15.75" hidden="false" customHeight="false" outlineLevel="0" collapsed="false">
      <c r="A96" s="7"/>
      <c r="B96" s="7"/>
      <c r="C96" s="7"/>
      <c r="D96" s="7"/>
      <c r="E96" s="7"/>
      <c r="F96" s="7"/>
      <c r="G96" s="7"/>
      <c r="H96" s="7"/>
    </row>
    <row r="97" customFormat="false" ht="24" hidden="false" customHeight="true" outlineLevel="0" collapsed="false">
      <c r="A97" s="6" t="s">
        <v>49</v>
      </c>
      <c r="B97" s="6"/>
      <c r="C97" s="6"/>
      <c r="D97" s="6"/>
      <c r="E97" s="6"/>
      <c r="F97" s="6"/>
      <c r="G97" s="58"/>
    </row>
    <row r="99" customFormat="false" ht="24" hidden="false" customHeight="true" outlineLevel="0" collapsed="false">
      <c r="A99" s="10" t="s">
        <v>50</v>
      </c>
      <c r="B99" s="10"/>
      <c r="C99" s="10"/>
      <c r="D99" s="10"/>
      <c r="E99" s="10"/>
    </row>
    <row r="100" customFormat="false" ht="31.5" hidden="false" customHeight="false" outlineLevel="0" collapsed="false">
      <c r="A100" s="43" t="s">
        <v>7</v>
      </c>
      <c r="B100" s="44" t="s">
        <v>51</v>
      </c>
      <c r="C100" s="44" t="s">
        <v>52</v>
      </c>
      <c r="D100" s="45" t="s">
        <v>53</v>
      </c>
      <c r="E100" s="46" t="s">
        <v>54</v>
      </c>
    </row>
    <row r="101" customFormat="false" ht="24" hidden="false" customHeight="true" outlineLevel="0" collapsed="false">
      <c r="A101" s="16" t="s">
        <v>11</v>
      </c>
      <c r="B101" s="17" t="n">
        <v>4.05</v>
      </c>
      <c r="C101" s="59" t="n">
        <v>2</v>
      </c>
      <c r="D101" s="59" t="n">
        <v>15</v>
      </c>
      <c r="E101" s="19" t="n">
        <f aca="false">B101*C101*D101</f>
        <v>121.5</v>
      </c>
    </row>
    <row r="102" customFormat="false" ht="24" hidden="false" customHeight="true" outlineLevel="0" collapsed="false">
      <c r="A102" s="20" t="s">
        <v>12</v>
      </c>
      <c r="B102" s="21" t="n">
        <f aca="false">B101</f>
        <v>4.05</v>
      </c>
      <c r="C102" s="60" t="n">
        <f aca="false">C101</f>
        <v>2</v>
      </c>
      <c r="D102" s="60" t="n">
        <v>15</v>
      </c>
      <c r="E102" s="23" t="n">
        <f aca="false">B102*C102*D102</f>
        <v>121.5</v>
      </c>
    </row>
    <row r="104" customFormat="false" ht="24" hidden="false" customHeight="true" outlineLevel="0" collapsed="false">
      <c r="A104" s="10" t="s">
        <v>55</v>
      </c>
      <c r="B104" s="10"/>
      <c r="C104" s="10"/>
      <c r="D104" s="10"/>
      <c r="E104" s="10"/>
    </row>
    <row r="105" customFormat="false" ht="24" hidden="false" customHeight="true" outlineLevel="0" collapsed="false">
      <c r="A105" s="43" t="s">
        <v>7</v>
      </c>
      <c r="B105" s="44" t="s">
        <v>8</v>
      </c>
      <c r="C105" s="44" t="s">
        <v>56</v>
      </c>
      <c r="D105" s="44" t="s">
        <v>9</v>
      </c>
      <c r="E105" s="46" t="s">
        <v>57</v>
      </c>
    </row>
    <row r="106" customFormat="false" ht="24" hidden="false" customHeight="true" outlineLevel="0" collapsed="false">
      <c r="A106" s="16" t="s">
        <v>11</v>
      </c>
      <c r="B106" s="17" t="n">
        <f aca="false">B10</f>
        <v>1450.87</v>
      </c>
      <c r="C106" s="18" t="n">
        <v>0.5</v>
      </c>
      <c r="D106" s="18" t="n">
        <v>0.06</v>
      </c>
      <c r="E106" s="19" t="n">
        <f aca="false">B106*C106*D106</f>
        <v>43.5261</v>
      </c>
    </row>
    <row r="107" customFormat="false" ht="24" hidden="false" customHeight="true" outlineLevel="0" collapsed="false">
      <c r="A107" s="20" t="s">
        <v>12</v>
      </c>
      <c r="B107" s="21" t="n">
        <f aca="false">B10</f>
        <v>1450.87</v>
      </c>
      <c r="C107" s="22" t="n">
        <v>0.5</v>
      </c>
      <c r="D107" s="22" t="n">
        <v>0.06</v>
      </c>
      <c r="E107" s="23" t="n">
        <f aca="false">B107*C107*D107</f>
        <v>43.5261</v>
      </c>
    </row>
    <row r="109" customFormat="false" ht="24" hidden="false" customHeight="true" outlineLevel="0" collapsed="false">
      <c r="A109" s="10" t="s">
        <v>58</v>
      </c>
      <c r="B109" s="10"/>
      <c r="C109" s="10"/>
      <c r="D109" s="10"/>
    </row>
    <row r="110" customFormat="false" ht="24" hidden="false" customHeight="true" outlineLevel="0" collapsed="false">
      <c r="A110" s="43" t="s">
        <v>7</v>
      </c>
      <c r="B110" s="44" t="s">
        <v>54</v>
      </c>
      <c r="C110" s="44" t="s">
        <v>59</v>
      </c>
      <c r="D110" s="46" t="s">
        <v>60</v>
      </c>
    </row>
    <row r="111" customFormat="false" ht="24" hidden="false" customHeight="true" outlineLevel="0" collapsed="false">
      <c r="A111" s="16" t="s">
        <v>11</v>
      </c>
      <c r="B111" s="17" t="n">
        <f aca="false">E101</f>
        <v>121.5</v>
      </c>
      <c r="C111" s="17" t="n">
        <f aca="false">E106</f>
        <v>43.5261</v>
      </c>
      <c r="D111" s="19" t="n">
        <f aca="false">B111-C111</f>
        <v>77.9739</v>
      </c>
    </row>
    <row r="112" customFormat="false" ht="24" hidden="false" customHeight="true" outlineLevel="0" collapsed="false">
      <c r="A112" s="20" t="s">
        <v>12</v>
      </c>
      <c r="B112" s="21" t="n">
        <f aca="false">E102</f>
        <v>121.5</v>
      </c>
      <c r="C112" s="21" t="n">
        <f aca="false">E107</f>
        <v>43.5261</v>
      </c>
      <c r="D112" s="23" t="n">
        <f aca="false">B112-C112</f>
        <v>77.9739</v>
      </c>
    </row>
    <row r="114" customFormat="false" ht="15.75" hidden="false" customHeight="false" outlineLevel="0" collapsed="false">
      <c r="A114" s="6" t="s">
        <v>61</v>
      </c>
      <c r="B114" s="6"/>
      <c r="C114" s="6"/>
      <c r="D114" s="6"/>
      <c r="E114" s="6"/>
      <c r="F114" s="6"/>
      <c r="G114" s="58"/>
    </row>
    <row r="116" customFormat="false" ht="24" hidden="false" customHeight="true" outlineLevel="0" collapsed="false">
      <c r="A116" s="10" t="s">
        <v>61</v>
      </c>
      <c r="B116" s="10"/>
      <c r="C116" s="10"/>
      <c r="D116" s="10"/>
    </row>
    <row r="117" customFormat="false" ht="27" hidden="false" customHeight="true" outlineLevel="0" collapsed="false">
      <c r="A117" s="13" t="s">
        <v>7</v>
      </c>
      <c r="B117" s="14" t="s">
        <v>62</v>
      </c>
      <c r="C117" s="30" t="s">
        <v>53</v>
      </c>
      <c r="D117" s="15" t="s">
        <v>10</v>
      </c>
    </row>
    <row r="118" customFormat="false" ht="24" hidden="false" customHeight="true" outlineLevel="0" collapsed="false">
      <c r="A118" s="16" t="s">
        <v>11</v>
      </c>
      <c r="B118" s="17" t="n">
        <v>22</v>
      </c>
      <c r="C118" s="59" t="n">
        <f aca="false">D101</f>
        <v>15</v>
      </c>
      <c r="D118" s="19" t="n">
        <f aca="false">B118*C118</f>
        <v>330</v>
      </c>
    </row>
    <row r="119" customFormat="false" ht="24" hidden="false" customHeight="true" outlineLevel="0" collapsed="false">
      <c r="A119" s="20" t="s">
        <v>12</v>
      </c>
      <c r="B119" s="21" t="n">
        <f aca="false">B118</f>
        <v>22</v>
      </c>
      <c r="C119" s="60" t="n">
        <f aca="false">D102</f>
        <v>15</v>
      </c>
      <c r="D119" s="23" t="n">
        <f aca="false">B119*C119</f>
        <v>330</v>
      </c>
    </row>
    <row r="120" customFormat="false" ht="24" hidden="false" customHeight="true" outlineLevel="0" collapsed="false">
      <c r="A120" s="61"/>
      <c r="B120" s="62"/>
      <c r="C120" s="63"/>
      <c r="D120" s="40"/>
    </row>
    <row r="121" customFormat="false" ht="24" hidden="false" customHeight="true" outlineLevel="0" collapsed="false">
      <c r="A121" s="10" t="s">
        <v>63</v>
      </c>
      <c r="B121" s="10"/>
      <c r="C121" s="10"/>
      <c r="D121" s="10"/>
    </row>
    <row r="122" customFormat="false" ht="24" hidden="false" customHeight="true" outlineLevel="0" collapsed="false">
      <c r="A122" s="43" t="s">
        <v>7</v>
      </c>
      <c r="B122" s="44" t="s">
        <v>8</v>
      </c>
      <c r="C122" s="44" t="s">
        <v>9</v>
      </c>
      <c r="D122" s="46" t="s">
        <v>57</v>
      </c>
    </row>
    <row r="123" customFormat="false" ht="24" hidden="false" customHeight="true" outlineLevel="0" collapsed="false">
      <c r="A123" s="16" t="s">
        <v>11</v>
      </c>
      <c r="B123" s="17" t="n">
        <f aca="false">D118</f>
        <v>330</v>
      </c>
      <c r="C123" s="18" t="n">
        <v>0.2</v>
      </c>
      <c r="D123" s="19" t="n">
        <f aca="false">B123*C123</f>
        <v>66</v>
      </c>
    </row>
    <row r="124" customFormat="false" ht="24" hidden="false" customHeight="true" outlineLevel="0" collapsed="false">
      <c r="A124" s="20" t="s">
        <v>12</v>
      </c>
      <c r="B124" s="21" t="n">
        <f aca="false">D119</f>
        <v>330</v>
      </c>
      <c r="C124" s="22" t="n">
        <f aca="false">C123</f>
        <v>0.2</v>
      </c>
      <c r="D124" s="23" t="n">
        <f aca="false">B124*C124</f>
        <v>66</v>
      </c>
    </row>
    <row r="126" customFormat="false" ht="24" hidden="false" customHeight="true" outlineLevel="0" collapsed="false">
      <c r="A126" s="10" t="s">
        <v>64</v>
      </c>
      <c r="B126" s="10"/>
      <c r="C126" s="10"/>
      <c r="D126" s="10"/>
    </row>
    <row r="127" customFormat="false" ht="24" hidden="false" customHeight="true" outlineLevel="0" collapsed="false">
      <c r="A127" s="43" t="s">
        <v>7</v>
      </c>
      <c r="B127" s="44" t="s">
        <v>54</v>
      </c>
      <c r="C127" s="44" t="s">
        <v>57</v>
      </c>
      <c r="D127" s="46" t="s">
        <v>60</v>
      </c>
    </row>
    <row r="128" customFormat="false" ht="24" hidden="false" customHeight="true" outlineLevel="0" collapsed="false">
      <c r="A128" s="16" t="s">
        <v>11</v>
      </c>
      <c r="B128" s="17" t="n">
        <f aca="false">D118</f>
        <v>330</v>
      </c>
      <c r="C128" s="17" t="n">
        <f aca="false">D123</f>
        <v>66</v>
      </c>
      <c r="D128" s="19" t="n">
        <f aca="false">B128-C128</f>
        <v>264</v>
      </c>
    </row>
    <row r="129" customFormat="false" ht="24" hidden="false" customHeight="true" outlineLevel="0" collapsed="false">
      <c r="A129" s="20" t="s">
        <v>12</v>
      </c>
      <c r="B129" s="21" t="n">
        <f aca="false">D119</f>
        <v>330</v>
      </c>
      <c r="C129" s="21" t="n">
        <f aca="false">D124</f>
        <v>66</v>
      </c>
      <c r="D129" s="23" t="n">
        <f aca="false">B129-C129</f>
        <v>264</v>
      </c>
    </row>
    <row r="131" customFormat="false" ht="15" hidden="false" customHeight="true" outlineLevel="0" collapsed="false">
      <c r="A131" s="9" t="s">
        <v>65</v>
      </c>
      <c r="B131" s="9"/>
      <c r="C131" s="9"/>
      <c r="D131" s="9"/>
      <c r="E131" s="9"/>
      <c r="F131" s="9"/>
      <c r="G131" s="9"/>
      <c r="H131" s="9"/>
    </row>
    <row r="133" customFormat="false" ht="24" hidden="false" customHeight="true" outlineLevel="0" collapsed="false">
      <c r="A133" s="10" t="s">
        <v>66</v>
      </c>
      <c r="B133" s="10"/>
      <c r="C133" s="10"/>
      <c r="D133" s="10"/>
    </row>
    <row r="134" customFormat="false" ht="33.2" hidden="false" customHeight="true" outlineLevel="0" collapsed="false">
      <c r="A134" s="43" t="s">
        <v>7</v>
      </c>
      <c r="B134" s="44" t="s">
        <v>67</v>
      </c>
      <c r="C134" s="44" t="s">
        <v>57</v>
      </c>
      <c r="D134" s="64" t="s">
        <v>68</v>
      </c>
    </row>
    <row r="135" customFormat="false" ht="24" hidden="false" customHeight="true" outlineLevel="0" collapsed="false">
      <c r="A135" s="16" t="s">
        <v>11</v>
      </c>
      <c r="B135" s="17" t="n">
        <v>13.28</v>
      </c>
      <c r="C135" s="17" t="n">
        <v>2.66</v>
      </c>
      <c r="D135" s="19" t="n">
        <f aca="false">B135-C135</f>
        <v>10.62</v>
      </c>
    </row>
    <row r="136" customFormat="false" ht="24" hidden="false" customHeight="true" outlineLevel="0" collapsed="false">
      <c r="A136" s="20" t="s">
        <v>12</v>
      </c>
      <c r="B136" s="21" t="n">
        <v>13.28</v>
      </c>
      <c r="C136" s="21" t="n">
        <v>2.66</v>
      </c>
      <c r="D136" s="19" t="n">
        <f aca="false">B136-C136</f>
        <v>10.62</v>
      </c>
    </row>
    <row r="138" customFormat="false" ht="24" hidden="false" customHeight="true" outlineLevel="0" collapsed="false">
      <c r="A138" s="10" t="s">
        <v>48</v>
      </c>
      <c r="B138" s="10"/>
      <c r="C138" s="10"/>
      <c r="D138" s="10"/>
      <c r="E138" s="10"/>
      <c r="F138" s="32"/>
      <c r="G138" s="65"/>
    </row>
    <row r="139" customFormat="false" ht="24" hidden="false" customHeight="true" outlineLevel="0" collapsed="false">
      <c r="A139" s="43" t="s">
        <v>7</v>
      </c>
      <c r="B139" s="44" t="s">
        <v>69</v>
      </c>
      <c r="C139" s="44" t="s">
        <v>70</v>
      </c>
      <c r="D139" s="44" t="s">
        <v>71</v>
      </c>
      <c r="E139" s="46" t="s">
        <v>22</v>
      </c>
      <c r="F139" s="37"/>
    </row>
    <row r="140" customFormat="false" ht="24" hidden="false" customHeight="true" outlineLevel="0" collapsed="false">
      <c r="A140" s="16" t="s">
        <v>11</v>
      </c>
      <c r="B140" s="17" t="n">
        <f aca="false">D111</f>
        <v>77.9739</v>
      </c>
      <c r="C140" s="17" t="n">
        <f aca="false">D128</f>
        <v>264</v>
      </c>
      <c r="D140" s="17" t="n">
        <f aca="false">D135</f>
        <v>10.62</v>
      </c>
      <c r="E140" s="19" t="n">
        <f aca="false">SUM(A140:D140)</f>
        <v>352.5939</v>
      </c>
      <c r="F140" s="39"/>
    </row>
    <row r="141" customFormat="false" ht="24" hidden="false" customHeight="true" outlineLevel="0" collapsed="false">
      <c r="A141" s="20" t="s">
        <v>12</v>
      </c>
      <c r="B141" s="21" t="n">
        <f aca="false">D112</f>
        <v>77.9739</v>
      </c>
      <c r="C141" s="21" t="n">
        <f aca="false">D129</f>
        <v>264</v>
      </c>
      <c r="D141" s="21" t="n">
        <f aca="false">D136</f>
        <v>10.62</v>
      </c>
      <c r="E141" s="23" t="n">
        <f aca="false">SUM(A141:D141)</f>
        <v>352.5939</v>
      </c>
      <c r="F141" s="39"/>
    </row>
    <row r="144" customFormat="false" ht="24" hidden="false" customHeight="true" outlineLevel="0" collapsed="false">
      <c r="A144" s="5" t="s">
        <v>23</v>
      </c>
      <c r="B144" s="5"/>
      <c r="C144" s="5"/>
      <c r="D144" s="5"/>
      <c r="E144" s="5"/>
      <c r="F144" s="6"/>
      <c r="G144" s="6"/>
      <c r="H144" s="6"/>
    </row>
    <row r="146" customFormat="false" ht="24" hidden="false" customHeight="true" outlineLevel="0" collapsed="false">
      <c r="A146" s="10" t="s">
        <v>23</v>
      </c>
      <c r="B146" s="10"/>
      <c r="C146" s="10"/>
      <c r="D146" s="10"/>
      <c r="E146" s="10"/>
    </row>
    <row r="147" customFormat="false" ht="24" hidden="false" customHeight="true" outlineLevel="0" collapsed="false">
      <c r="A147" s="43" t="s">
        <v>7</v>
      </c>
      <c r="B147" s="44" t="s">
        <v>72</v>
      </c>
      <c r="C147" s="44" t="s">
        <v>73</v>
      </c>
      <c r="D147" s="44" t="s">
        <v>74</v>
      </c>
      <c r="E147" s="46" t="s">
        <v>22</v>
      </c>
    </row>
    <row r="148" customFormat="false" ht="24" hidden="false" customHeight="true" outlineLevel="0" collapsed="false">
      <c r="A148" s="16" t="s">
        <v>11</v>
      </c>
      <c r="B148" s="17" t="n">
        <f aca="false">E63</f>
        <v>366.747694444444</v>
      </c>
      <c r="C148" s="17" t="n">
        <f aca="false">D92</f>
        <v>829.059359555556</v>
      </c>
      <c r="D148" s="17" t="n">
        <f aca="false">E140</f>
        <v>352.5939</v>
      </c>
      <c r="E148" s="19" t="n">
        <f aca="false">SUM(B148:D148)</f>
        <v>1548.400954</v>
      </c>
    </row>
    <row r="149" customFormat="false" ht="24" hidden="false" customHeight="true" outlineLevel="0" collapsed="false">
      <c r="A149" s="20" t="s">
        <v>12</v>
      </c>
      <c r="B149" s="21" t="n">
        <f aca="false">E64</f>
        <v>446.209694907407</v>
      </c>
      <c r="C149" s="21" t="n">
        <f aca="false">D93</f>
        <v>1008.68888745926</v>
      </c>
      <c r="D149" s="21" t="n">
        <f aca="false">E141</f>
        <v>352.5939</v>
      </c>
      <c r="E149" s="23" t="n">
        <f aca="false">SUM(B149:D149)</f>
        <v>1807.49248236667</v>
      </c>
    </row>
    <row r="152" customFormat="false" ht="24" hidden="false" customHeight="true" outlineLevel="0" collapsed="false">
      <c r="A152" s="5" t="s">
        <v>75</v>
      </c>
      <c r="B152" s="5"/>
      <c r="C152" s="5"/>
      <c r="D152" s="5"/>
      <c r="E152" s="5"/>
      <c r="F152" s="6"/>
      <c r="G152" s="6"/>
      <c r="H152" s="6"/>
    </row>
    <row r="154" customFormat="false" ht="32.65" hidden="false" customHeight="true" outlineLevel="0" collapsed="false">
      <c r="A154" s="66" t="s">
        <v>76</v>
      </c>
      <c r="B154" s="66"/>
    </row>
    <row r="155" customFormat="false" ht="15.75" hidden="false" customHeight="false" outlineLevel="0" collapsed="false">
      <c r="A155" s="33" t="s">
        <v>77</v>
      </c>
      <c r="B155" s="36" t="s">
        <v>9</v>
      </c>
    </row>
    <row r="156" customFormat="false" ht="31.5" hidden="false" customHeight="false" outlineLevel="0" collapsed="false">
      <c r="A156" s="67" t="s">
        <v>78</v>
      </c>
      <c r="B156" s="68" t="n">
        <v>0.4505</v>
      </c>
    </row>
    <row r="157" customFormat="false" ht="31.5" hidden="false" customHeight="false" outlineLevel="0" collapsed="false">
      <c r="A157" s="69" t="s">
        <v>79</v>
      </c>
      <c r="B157" s="51" t="n">
        <f aca="false">B156*90%</f>
        <v>0.40545</v>
      </c>
    </row>
    <row r="158" customFormat="false" ht="31.5" hidden="false" customHeight="false" outlineLevel="0" collapsed="false">
      <c r="A158" s="69" t="s">
        <v>80</v>
      </c>
      <c r="B158" s="51" t="n">
        <f aca="false">B156*10%</f>
        <v>0.04505</v>
      </c>
    </row>
    <row r="159" customFormat="false" ht="32.25" hidden="false" customHeight="true" outlineLevel="0" collapsed="false">
      <c r="A159" s="69" t="s">
        <v>81</v>
      </c>
      <c r="B159" s="51" t="n">
        <v>0.0473</v>
      </c>
    </row>
    <row r="160" customFormat="false" ht="30" hidden="false" customHeight="true" outlineLevel="0" collapsed="false">
      <c r="A160" s="70" t="s">
        <v>82</v>
      </c>
      <c r="B160" s="71" t="n">
        <v>0.5022</v>
      </c>
    </row>
    <row r="161" customFormat="false" ht="24" hidden="false" customHeight="true" outlineLevel="0" collapsed="false">
      <c r="A161" s="33" t="s">
        <v>44</v>
      </c>
      <c r="B161" s="72" t="n">
        <f aca="false">SUM(B157:B160)</f>
        <v>1</v>
      </c>
      <c r="H161" s="58"/>
    </row>
    <row r="163" customFormat="false" ht="24" hidden="false" customHeight="true" outlineLevel="0" collapsed="false">
      <c r="A163" s="8" t="s">
        <v>83</v>
      </c>
      <c r="B163" s="8"/>
      <c r="C163" s="8"/>
      <c r="D163" s="8"/>
      <c r="E163" s="8"/>
      <c r="F163" s="9"/>
      <c r="G163" s="9"/>
      <c r="H163" s="9"/>
    </row>
    <row r="165" customFormat="false" ht="24" hidden="false" customHeight="true" outlineLevel="0" collapsed="false">
      <c r="A165" s="10" t="s">
        <v>84</v>
      </c>
      <c r="B165" s="10"/>
      <c r="C165" s="10"/>
      <c r="D165" s="10"/>
    </row>
    <row r="166" customFormat="false" ht="30" hidden="false" customHeight="true" outlineLevel="0" collapsed="false">
      <c r="A166" s="43" t="s">
        <v>7</v>
      </c>
      <c r="B166" s="44" t="s">
        <v>8</v>
      </c>
      <c r="C166" s="45" t="s">
        <v>26</v>
      </c>
      <c r="D166" s="46" t="s">
        <v>10</v>
      </c>
    </row>
    <row r="167" customFormat="false" ht="24" hidden="false" customHeight="true" outlineLevel="0" collapsed="false">
      <c r="A167" s="16" t="s">
        <v>11</v>
      </c>
      <c r="B167" s="17" t="n">
        <f aca="false">E38+E148-D82</f>
        <v>2785.70289</v>
      </c>
      <c r="C167" s="73" t="n">
        <v>12</v>
      </c>
      <c r="D167" s="19" t="n">
        <f aca="false">B167/C167</f>
        <v>232.1419075</v>
      </c>
    </row>
    <row r="168" customFormat="false" ht="24" hidden="false" customHeight="true" outlineLevel="0" collapsed="false">
      <c r="A168" s="20" t="s">
        <v>12</v>
      </c>
      <c r="B168" s="21" t="n">
        <f aca="false">E39+E149-D83</f>
        <v>3312.8765045</v>
      </c>
      <c r="C168" s="74" t="n">
        <f aca="false">C167</f>
        <v>12</v>
      </c>
      <c r="D168" s="23" t="n">
        <f aca="false">B168/C168</f>
        <v>276.073042041667</v>
      </c>
    </row>
    <row r="170" customFormat="false" ht="25.5" hidden="false" customHeight="true" outlineLevel="0" collapsed="false">
      <c r="A170" s="41" t="s">
        <v>85</v>
      </c>
      <c r="B170" s="41"/>
      <c r="C170" s="41"/>
      <c r="D170" s="41"/>
      <c r="E170" s="75"/>
    </row>
    <row r="171" customFormat="false" ht="28.5" hidden="false" customHeight="true" outlineLevel="0" collapsed="false">
      <c r="A171" s="43" t="s">
        <v>7</v>
      </c>
      <c r="B171" s="44" t="s">
        <v>8</v>
      </c>
      <c r="C171" s="76" t="s">
        <v>86</v>
      </c>
      <c r="D171" s="46" t="s">
        <v>10</v>
      </c>
    </row>
    <row r="172" customFormat="false" ht="24" hidden="false" customHeight="true" outlineLevel="0" collapsed="false">
      <c r="A172" s="16" t="s">
        <v>11</v>
      </c>
      <c r="B172" s="17" t="n">
        <f aca="false">D87</f>
        <v>180.230295555556</v>
      </c>
      <c r="C172" s="18" t="n">
        <v>0.4</v>
      </c>
      <c r="D172" s="19" t="n">
        <f aca="false">B172*C172</f>
        <v>72.0921182222222</v>
      </c>
    </row>
    <row r="173" customFormat="false" ht="24" hidden="false" customHeight="true" outlineLevel="0" collapsed="false">
      <c r="A173" s="20" t="s">
        <v>12</v>
      </c>
      <c r="B173" s="21" t="n">
        <f aca="false">D88</f>
        <v>219.280192925926</v>
      </c>
      <c r="C173" s="22" t="n">
        <v>0.4</v>
      </c>
      <c r="D173" s="23" t="n">
        <f aca="false">B173*C173</f>
        <v>87.7120771703704</v>
      </c>
    </row>
    <row r="175" customFormat="false" ht="24" hidden="false" customHeight="true" outlineLevel="0" collapsed="false">
      <c r="A175" s="10" t="s">
        <v>87</v>
      </c>
      <c r="B175" s="10"/>
      <c r="C175" s="10"/>
      <c r="D175" s="10"/>
    </row>
    <row r="176" customFormat="false" ht="24" hidden="false" customHeight="true" outlineLevel="0" collapsed="false">
      <c r="A176" s="43" t="s">
        <v>7</v>
      </c>
      <c r="B176" s="44" t="s">
        <v>8</v>
      </c>
      <c r="C176" s="44" t="s">
        <v>9</v>
      </c>
      <c r="D176" s="46" t="s">
        <v>10</v>
      </c>
    </row>
    <row r="177" customFormat="false" ht="24" hidden="false" customHeight="true" outlineLevel="0" collapsed="false">
      <c r="A177" s="16" t="s">
        <v>11</v>
      </c>
      <c r="B177" s="17" t="n">
        <f aca="false">D167+D172</f>
        <v>304.234025722222</v>
      </c>
      <c r="C177" s="47" t="n">
        <f aca="false">$B$157</f>
        <v>0.40545</v>
      </c>
      <c r="D177" s="19" t="n">
        <f aca="false">B177*C177</f>
        <v>123.351685729075</v>
      </c>
    </row>
    <row r="178" customFormat="false" ht="24" hidden="false" customHeight="true" outlineLevel="0" collapsed="false">
      <c r="A178" s="20" t="s">
        <v>12</v>
      </c>
      <c r="B178" s="21" t="n">
        <f aca="false">D168+D173</f>
        <v>363.785119212037</v>
      </c>
      <c r="C178" s="48" t="n">
        <f aca="false">$B$157</f>
        <v>0.40545</v>
      </c>
      <c r="D178" s="23" t="n">
        <f aca="false">B178*C178</f>
        <v>147.49667658452</v>
      </c>
    </row>
    <row r="180" customFormat="false" ht="24" hidden="false" customHeight="true" outlineLevel="0" collapsed="false">
      <c r="A180" s="8" t="s">
        <v>88</v>
      </c>
      <c r="B180" s="8"/>
      <c r="C180" s="8"/>
      <c r="D180" s="8"/>
      <c r="E180" s="8"/>
      <c r="F180" s="9"/>
      <c r="G180" s="9"/>
      <c r="H180" s="9"/>
    </row>
    <row r="182" customFormat="false" ht="24" hidden="false" customHeight="true" outlineLevel="0" collapsed="false">
      <c r="A182" s="10" t="s">
        <v>89</v>
      </c>
      <c r="B182" s="10"/>
      <c r="C182" s="10"/>
      <c r="D182" s="10"/>
    </row>
    <row r="183" customFormat="false" ht="33" hidden="false" customHeight="true" outlineLevel="0" collapsed="false">
      <c r="A183" s="43" t="s">
        <v>7</v>
      </c>
      <c r="B183" s="44" t="s">
        <v>8</v>
      </c>
      <c r="C183" s="45" t="s">
        <v>26</v>
      </c>
      <c r="D183" s="46" t="s">
        <v>10</v>
      </c>
    </row>
    <row r="184" customFormat="false" ht="24" hidden="false" customHeight="true" outlineLevel="0" collapsed="false">
      <c r="A184" s="16" t="s">
        <v>11</v>
      </c>
      <c r="B184" s="17" t="n">
        <f aca="false">G38+E148</f>
        <v>1548.400954</v>
      </c>
      <c r="C184" s="73" t="n">
        <v>12</v>
      </c>
      <c r="D184" s="19" t="n">
        <f aca="false">B184/C184</f>
        <v>129.033412833333</v>
      </c>
    </row>
    <row r="185" customFormat="false" ht="24" hidden="false" customHeight="true" outlineLevel="0" collapsed="false">
      <c r="A185" s="20" t="s">
        <v>12</v>
      </c>
      <c r="B185" s="21" t="n">
        <f aca="false">G39+E149</f>
        <v>1807.49248236667</v>
      </c>
      <c r="C185" s="74" t="n">
        <v>12</v>
      </c>
      <c r="D185" s="23" t="n">
        <f aca="false">B185/C185</f>
        <v>150.624373530556</v>
      </c>
    </row>
    <row r="186" customFormat="false" ht="24" hidden="false" customHeight="true" outlineLevel="0" collapsed="false">
      <c r="A186" s="61"/>
      <c r="B186" s="62"/>
      <c r="C186" s="61"/>
      <c r="D186" s="40"/>
    </row>
    <row r="187" customFormat="false" ht="31.5" hidden="false" customHeight="true" outlineLevel="0" collapsed="false">
      <c r="A187" s="41" t="s">
        <v>90</v>
      </c>
      <c r="B187" s="41"/>
      <c r="C187" s="41"/>
      <c r="D187" s="41"/>
    </row>
    <row r="188" customFormat="false" ht="34.5" hidden="false" customHeight="true" outlineLevel="0" collapsed="false">
      <c r="A188" s="43" t="s">
        <v>7</v>
      </c>
      <c r="B188" s="44" t="s">
        <v>8</v>
      </c>
      <c r="C188" s="76" t="s">
        <v>86</v>
      </c>
      <c r="D188" s="46" t="s">
        <v>10</v>
      </c>
    </row>
    <row r="189" customFormat="false" ht="24" hidden="false" customHeight="true" outlineLevel="0" collapsed="false">
      <c r="A189" s="16" t="s">
        <v>11</v>
      </c>
      <c r="B189" s="17" t="n">
        <f aca="false">D87</f>
        <v>180.230295555556</v>
      </c>
      <c r="C189" s="18" t="n">
        <v>0.4</v>
      </c>
      <c r="D189" s="19" t="n">
        <f aca="false">B189*C189</f>
        <v>72.0921182222222</v>
      </c>
    </row>
    <row r="190" customFormat="false" ht="24" hidden="false" customHeight="true" outlineLevel="0" collapsed="false">
      <c r="A190" s="20" t="s">
        <v>12</v>
      </c>
      <c r="B190" s="21" t="n">
        <f aca="false">D88</f>
        <v>219.280192925926</v>
      </c>
      <c r="C190" s="22" t="n">
        <v>0.4</v>
      </c>
      <c r="D190" s="23" t="n">
        <f aca="false">B190*C190</f>
        <v>87.7120771703704</v>
      </c>
    </row>
    <row r="191" customFormat="false" ht="16.5" hidden="false" customHeight="false" outlineLevel="0" collapsed="false"/>
    <row r="192" customFormat="false" ht="24" hidden="false" customHeight="true" outlineLevel="0" collapsed="false">
      <c r="A192" s="10" t="s">
        <v>91</v>
      </c>
      <c r="B192" s="10"/>
      <c r="C192" s="10"/>
      <c r="D192" s="10"/>
    </row>
    <row r="193" customFormat="false" ht="24" hidden="false" customHeight="true" outlineLevel="0" collapsed="false">
      <c r="A193" s="43" t="s">
        <v>7</v>
      </c>
      <c r="B193" s="44" t="s">
        <v>8</v>
      </c>
      <c r="C193" s="44" t="s">
        <v>9</v>
      </c>
      <c r="D193" s="46" t="s">
        <v>10</v>
      </c>
    </row>
    <row r="194" customFormat="false" ht="24" hidden="false" customHeight="true" outlineLevel="0" collapsed="false">
      <c r="A194" s="16" t="s">
        <v>11</v>
      </c>
      <c r="B194" s="17" t="n">
        <f aca="false">D184+D189</f>
        <v>201.125531055556</v>
      </c>
      <c r="C194" s="47" t="n">
        <f aca="false">$B$158</f>
        <v>0.04505</v>
      </c>
      <c r="D194" s="19" t="n">
        <f aca="false">B194*C194</f>
        <v>9.06070517405278</v>
      </c>
    </row>
    <row r="195" customFormat="false" ht="24" hidden="false" customHeight="true" outlineLevel="0" collapsed="false">
      <c r="A195" s="20" t="s">
        <v>12</v>
      </c>
      <c r="B195" s="21" t="n">
        <f aca="false">D185+D190</f>
        <v>238.336450700926</v>
      </c>
      <c r="C195" s="48" t="n">
        <f aca="false">$B$158</f>
        <v>0.04505</v>
      </c>
      <c r="D195" s="23" t="n">
        <f aca="false">B195*C195</f>
        <v>10.7370571040767</v>
      </c>
    </row>
    <row r="196" customFormat="false" ht="24" hidden="false" customHeight="true" outlineLevel="0" collapsed="false">
      <c r="A196" s="61"/>
      <c r="B196" s="62"/>
      <c r="C196" s="77"/>
      <c r="D196" s="40"/>
    </row>
    <row r="197" customFormat="false" ht="24" hidden="false" customHeight="true" outlineLevel="0" collapsed="false">
      <c r="A197" s="8" t="s">
        <v>92</v>
      </c>
      <c r="B197" s="8"/>
      <c r="C197" s="8"/>
      <c r="D197" s="8"/>
      <c r="E197" s="8"/>
      <c r="F197" s="9"/>
      <c r="G197" s="9"/>
      <c r="H197" s="9"/>
    </row>
    <row r="198" customFormat="false" ht="20.25" hidden="false" customHeight="true" outlineLevel="0" collapsed="false"/>
    <row r="199" customFormat="false" ht="24" hidden="false" customHeight="true" outlineLevel="0" collapsed="false">
      <c r="A199" s="10" t="s">
        <v>93</v>
      </c>
      <c r="B199" s="10"/>
      <c r="C199" s="10"/>
      <c r="D199" s="10"/>
      <c r="E199" s="10"/>
    </row>
    <row r="200" customFormat="false" ht="46.5" hidden="false" customHeight="true" outlineLevel="0" collapsed="false">
      <c r="A200" s="43" t="s">
        <v>7</v>
      </c>
      <c r="B200" s="45" t="s">
        <v>94</v>
      </c>
      <c r="C200" s="45" t="s">
        <v>95</v>
      </c>
      <c r="D200" s="45" t="s">
        <v>96</v>
      </c>
      <c r="E200" s="46" t="s">
        <v>10</v>
      </c>
    </row>
    <row r="201" customFormat="false" ht="24" hidden="false" customHeight="true" outlineLevel="0" collapsed="false">
      <c r="A201" s="16" t="s">
        <v>11</v>
      </c>
      <c r="B201" s="78" t="n">
        <f aca="false">-D48</f>
        <v>-157.177583333333</v>
      </c>
      <c r="C201" s="78" t="n">
        <f aca="false">-D53</f>
        <v>-157.177583333333</v>
      </c>
      <c r="D201" s="78" t="n">
        <f aca="false">-E58</f>
        <v>-52.3925277777778</v>
      </c>
      <c r="E201" s="79" t="n">
        <f aca="false">SUM(B201:D201)</f>
        <v>-366.747694444444</v>
      </c>
    </row>
    <row r="202" customFormat="false" ht="24" hidden="false" customHeight="true" outlineLevel="0" collapsed="false">
      <c r="A202" s="20" t="s">
        <v>12</v>
      </c>
      <c r="B202" s="80" t="n">
        <f aca="false">-D49</f>
        <v>-191.232726388889</v>
      </c>
      <c r="C202" s="80" t="n">
        <f aca="false">-D54</f>
        <v>-191.232726388889</v>
      </c>
      <c r="D202" s="80" t="n">
        <f aca="false">-E59</f>
        <v>-63.7442421296296</v>
      </c>
      <c r="E202" s="81" t="n">
        <v>-446.2</v>
      </c>
    </row>
    <row r="204" customFormat="false" ht="24" hidden="false" customHeight="true" outlineLevel="0" collapsed="false">
      <c r="A204" s="10" t="s">
        <v>97</v>
      </c>
      <c r="B204" s="10"/>
      <c r="C204" s="10"/>
      <c r="D204" s="10"/>
    </row>
    <row r="205" customFormat="false" ht="24" hidden="false" customHeight="true" outlineLevel="0" collapsed="false">
      <c r="A205" s="43" t="s">
        <v>7</v>
      </c>
      <c r="B205" s="44" t="s">
        <v>14</v>
      </c>
      <c r="C205" s="44" t="s">
        <v>9</v>
      </c>
      <c r="D205" s="46" t="s">
        <v>10</v>
      </c>
    </row>
    <row r="206" customFormat="false" ht="24" hidden="false" customHeight="true" outlineLevel="0" collapsed="false">
      <c r="A206" s="16" t="s">
        <v>11</v>
      </c>
      <c r="B206" s="78" t="n">
        <f aca="false">E201</f>
        <v>-366.747694444444</v>
      </c>
      <c r="C206" s="47" t="n">
        <f aca="false">$B$159</f>
        <v>0.0473</v>
      </c>
      <c r="D206" s="79" t="n">
        <f aca="false">B206*C206</f>
        <v>-17.3471659472222</v>
      </c>
    </row>
    <row r="207" customFormat="false" ht="24" hidden="false" customHeight="true" outlineLevel="0" collapsed="false">
      <c r="A207" s="20" t="s">
        <v>12</v>
      </c>
      <c r="B207" s="80" t="n">
        <f aca="false">E202</f>
        <v>-446.2</v>
      </c>
      <c r="C207" s="48" t="n">
        <f aca="false">$B$159</f>
        <v>0.0473</v>
      </c>
      <c r="D207" s="81" t="n">
        <f aca="false">B207*C207</f>
        <v>-21.10526</v>
      </c>
    </row>
    <row r="210" customFormat="false" ht="24" hidden="false" customHeight="true" outlineLevel="0" collapsed="false">
      <c r="A210" s="5" t="s">
        <v>75</v>
      </c>
      <c r="B210" s="5"/>
      <c r="C210" s="5"/>
      <c r="D210" s="5"/>
      <c r="E210" s="5"/>
      <c r="F210" s="6"/>
      <c r="G210" s="6"/>
      <c r="H210" s="6"/>
    </row>
    <row r="212" customFormat="false" ht="24" hidden="false" customHeight="true" outlineLevel="0" collapsed="false">
      <c r="A212" s="10" t="s">
        <v>75</v>
      </c>
      <c r="B212" s="10"/>
      <c r="C212" s="10"/>
      <c r="D212" s="10"/>
      <c r="E212" s="10"/>
    </row>
    <row r="213" customFormat="false" ht="24" hidden="false" customHeight="true" outlineLevel="0" collapsed="false">
      <c r="A213" s="43" t="s">
        <v>7</v>
      </c>
      <c r="B213" s="44" t="s">
        <v>98</v>
      </c>
      <c r="C213" s="44" t="s">
        <v>99</v>
      </c>
      <c r="D213" s="44" t="s">
        <v>100</v>
      </c>
      <c r="E213" s="46" t="s">
        <v>22</v>
      </c>
    </row>
    <row r="214" customFormat="false" ht="24" hidden="false" customHeight="true" outlineLevel="0" collapsed="false">
      <c r="A214" s="16" t="s">
        <v>11</v>
      </c>
      <c r="B214" s="17" t="n">
        <f aca="false">D177</f>
        <v>123.351685729075</v>
      </c>
      <c r="C214" s="17" t="n">
        <f aca="false">D194</f>
        <v>9.06070517405278</v>
      </c>
      <c r="D214" s="78" t="n">
        <f aca="false">D206</f>
        <v>-17.3471659472222</v>
      </c>
      <c r="E214" s="19" t="n">
        <f aca="false">SUM(B214:D214)</f>
        <v>115.065224955906</v>
      </c>
    </row>
    <row r="215" customFormat="false" ht="24" hidden="false" customHeight="true" outlineLevel="0" collapsed="false">
      <c r="A215" s="20" t="s">
        <v>12</v>
      </c>
      <c r="B215" s="21" t="n">
        <f aca="false">D178</f>
        <v>147.49667658452</v>
      </c>
      <c r="C215" s="21" t="n">
        <f aca="false">D195</f>
        <v>10.7370571040767</v>
      </c>
      <c r="D215" s="80" t="n">
        <f aca="false">D207</f>
        <v>-21.10526</v>
      </c>
      <c r="E215" s="23" t="n">
        <f aca="false">SUM(B215:D215)</f>
        <v>137.128473688597</v>
      </c>
    </row>
    <row r="218" customFormat="false" ht="24" hidden="false" customHeight="true" outlineLevel="0" collapsed="false">
      <c r="A218" s="5" t="s">
        <v>101</v>
      </c>
      <c r="B218" s="5"/>
      <c r="C218" s="5"/>
      <c r="D218" s="5"/>
      <c r="E218" s="5"/>
      <c r="F218" s="6"/>
      <c r="G218" s="6"/>
      <c r="H218" s="6"/>
    </row>
    <row r="220" customFormat="false" ht="24" hidden="false" customHeight="true" outlineLevel="0" collapsed="false">
      <c r="A220" s="41" t="s">
        <v>102</v>
      </c>
      <c r="B220" s="41"/>
      <c r="C220" s="41"/>
      <c r="D220" s="41"/>
      <c r="E220" s="41"/>
      <c r="F220" s="82"/>
      <c r="G220" s="9"/>
    </row>
    <row r="221" customFormat="false" ht="16.5" hidden="false" customHeight="true" outlineLevel="0" collapsed="false">
      <c r="A221" s="41" t="s">
        <v>103</v>
      </c>
      <c r="B221" s="41"/>
      <c r="C221" s="41"/>
      <c r="D221" s="41"/>
      <c r="E221" s="41"/>
      <c r="F221" s="82"/>
      <c r="G221" s="9"/>
    </row>
    <row r="222" customFormat="false" ht="24" hidden="false" customHeight="true" outlineLevel="0" collapsed="false">
      <c r="A222" s="41" t="s">
        <v>7</v>
      </c>
      <c r="B222" s="41" t="s">
        <v>104</v>
      </c>
      <c r="C222" s="41" t="s">
        <v>105</v>
      </c>
      <c r="D222" s="83" t="s">
        <v>106</v>
      </c>
      <c r="E222" s="83"/>
      <c r="F222" s="82"/>
      <c r="G222" s="9"/>
    </row>
    <row r="223" customFormat="false" ht="31.5" hidden="false" customHeight="true" outlineLevel="0" collapsed="false">
      <c r="A223" s="41"/>
      <c r="B223" s="41"/>
      <c r="C223" s="41"/>
      <c r="D223" s="41" t="s">
        <v>107</v>
      </c>
      <c r="E223" s="41" t="s">
        <v>108</v>
      </c>
      <c r="F223" s="82"/>
      <c r="G223" s="9"/>
    </row>
    <row r="224" customFormat="false" ht="24" hidden="false" customHeight="true" outlineLevel="0" collapsed="false">
      <c r="A224" s="84" t="s">
        <v>109</v>
      </c>
      <c r="B224" s="85" t="n">
        <v>1</v>
      </c>
      <c r="C224" s="86" t="n">
        <v>30</v>
      </c>
      <c r="D224" s="87" t="n">
        <v>0.5</v>
      </c>
      <c r="E224" s="88" t="n">
        <f aca="false">(B224*C224)*D224</f>
        <v>15</v>
      </c>
      <c r="F224" s="89"/>
      <c r="G224" s="90"/>
    </row>
    <row r="225" customFormat="false" ht="24" hidden="false" customHeight="true" outlineLevel="0" collapsed="false">
      <c r="A225" s="69" t="s">
        <v>110</v>
      </c>
      <c r="B225" s="91" t="n">
        <v>1</v>
      </c>
      <c r="C225" s="92" t="n">
        <v>1</v>
      </c>
      <c r="D225" s="93" t="n">
        <v>1</v>
      </c>
      <c r="E225" s="94" t="n">
        <f aca="false">(B225*C225)*D225</f>
        <v>1</v>
      </c>
      <c r="F225" s="89"/>
      <c r="G225" s="90"/>
    </row>
    <row r="226" customFormat="false" ht="24" hidden="false" customHeight="true" outlineLevel="0" collapsed="false">
      <c r="A226" s="69" t="s">
        <v>111</v>
      </c>
      <c r="B226" s="91" t="n">
        <v>0.5</v>
      </c>
      <c r="C226" s="92" t="n">
        <v>5</v>
      </c>
      <c r="D226" s="93" t="n">
        <v>0.5</v>
      </c>
      <c r="E226" s="94" t="n">
        <v>1.25</v>
      </c>
      <c r="F226" s="89"/>
      <c r="G226" s="90"/>
    </row>
    <row r="227" customFormat="false" ht="24" hidden="false" customHeight="true" outlineLevel="0" collapsed="false">
      <c r="A227" s="69" t="s">
        <v>112</v>
      </c>
      <c r="B227" s="91" t="n">
        <v>0.0922</v>
      </c>
      <c r="C227" s="92" t="n">
        <v>15</v>
      </c>
      <c r="D227" s="93" t="n">
        <v>0.5</v>
      </c>
      <c r="E227" s="94" t="n">
        <f aca="false">(B227*C227)*D227</f>
        <v>0.6915</v>
      </c>
      <c r="F227" s="89"/>
      <c r="G227" s="90"/>
    </row>
    <row r="228" customFormat="false" ht="24" hidden="false" customHeight="true" outlineLevel="0" collapsed="false">
      <c r="A228" s="69" t="s">
        <v>113</v>
      </c>
      <c r="B228" s="91" t="n">
        <v>1</v>
      </c>
      <c r="C228" s="92" t="n">
        <v>5</v>
      </c>
      <c r="D228" s="93" t="n">
        <v>0.5</v>
      </c>
      <c r="E228" s="94" t="n">
        <f aca="false">(B228*C228)*D228</f>
        <v>2.5</v>
      </c>
      <c r="F228" s="89"/>
      <c r="G228" s="90"/>
    </row>
    <row r="229" customFormat="false" ht="24" hidden="false" customHeight="true" outlineLevel="0" collapsed="false">
      <c r="A229" s="69" t="s">
        <v>114</v>
      </c>
      <c r="B229" s="91" t="n">
        <v>0.1344</v>
      </c>
      <c r="C229" s="92" t="n">
        <v>2</v>
      </c>
      <c r="D229" s="93" t="n">
        <v>1</v>
      </c>
      <c r="E229" s="94" t="n">
        <f aca="false">(B229*C229)*D229</f>
        <v>0.2688</v>
      </c>
      <c r="F229" s="89"/>
      <c r="G229" s="90"/>
    </row>
    <row r="230" customFormat="false" ht="24" hidden="false" customHeight="true" outlineLevel="0" collapsed="false">
      <c r="A230" s="69" t="s">
        <v>115</v>
      </c>
      <c r="B230" s="91" t="n">
        <v>0.0305</v>
      </c>
      <c r="C230" s="92" t="n">
        <v>2</v>
      </c>
      <c r="D230" s="93" t="n">
        <v>0.5</v>
      </c>
      <c r="E230" s="94" t="n">
        <f aca="false">(B230*C230)*D230</f>
        <v>0.0305</v>
      </c>
      <c r="F230" s="89"/>
      <c r="G230" s="90"/>
    </row>
    <row r="231" customFormat="false" ht="24" hidden="false" customHeight="true" outlineLevel="0" collapsed="false">
      <c r="A231" s="69" t="s">
        <v>116</v>
      </c>
      <c r="B231" s="91" t="n">
        <v>0.0118</v>
      </c>
      <c r="C231" s="92" t="n">
        <v>3</v>
      </c>
      <c r="D231" s="93" t="n">
        <v>0.5</v>
      </c>
      <c r="E231" s="94" t="n">
        <f aca="false">(B231*C231)*D231</f>
        <v>0.0177</v>
      </c>
      <c r="F231" s="89"/>
      <c r="G231" s="90"/>
    </row>
    <row r="232" customFormat="false" ht="24" hidden="false" customHeight="true" outlineLevel="0" collapsed="false">
      <c r="A232" s="69" t="s">
        <v>117</v>
      </c>
      <c r="B232" s="91" t="n">
        <v>0.02</v>
      </c>
      <c r="C232" s="92" t="n">
        <v>1</v>
      </c>
      <c r="D232" s="93" t="n">
        <v>1</v>
      </c>
      <c r="E232" s="94" t="n">
        <f aca="false">(B232*C232)*D232</f>
        <v>0.02</v>
      </c>
      <c r="F232" s="89"/>
      <c r="G232" s="90"/>
    </row>
    <row r="233" customFormat="false" ht="24" hidden="false" customHeight="true" outlineLevel="0" collapsed="false">
      <c r="A233" s="69" t="s">
        <v>118</v>
      </c>
      <c r="B233" s="91" t="n">
        <v>0.004</v>
      </c>
      <c r="C233" s="92" t="n">
        <v>1</v>
      </c>
      <c r="D233" s="93" t="n">
        <v>1</v>
      </c>
      <c r="E233" s="94" t="n">
        <f aca="false">(B233*C233)*D233</f>
        <v>0.004</v>
      </c>
      <c r="F233" s="89"/>
      <c r="G233" s="90"/>
    </row>
    <row r="234" customFormat="false" ht="24" hidden="false" customHeight="true" outlineLevel="0" collapsed="false">
      <c r="A234" s="69" t="s">
        <v>119</v>
      </c>
      <c r="B234" s="91" t="n">
        <v>0.0325</v>
      </c>
      <c r="C234" s="92" t="n">
        <v>20</v>
      </c>
      <c r="D234" s="93" t="n">
        <v>0.5</v>
      </c>
      <c r="E234" s="94" t="n">
        <f aca="false">(B234*C234)*D234</f>
        <v>0.325</v>
      </c>
      <c r="F234" s="89"/>
      <c r="G234" s="90"/>
    </row>
    <row r="235" customFormat="false" ht="24" hidden="false" customHeight="true" outlineLevel="0" collapsed="false">
      <c r="A235" s="69" t="s">
        <v>120</v>
      </c>
      <c r="B235" s="91" t="n">
        <v>0.0028</v>
      </c>
      <c r="C235" s="92" t="n">
        <v>180</v>
      </c>
      <c r="D235" s="93" t="n">
        <v>0.5</v>
      </c>
      <c r="E235" s="94" t="n">
        <f aca="false">(B235*C235)*D235</f>
        <v>0.252</v>
      </c>
      <c r="F235" s="89"/>
      <c r="G235" s="90"/>
    </row>
    <row r="236" customFormat="false" ht="24" hidden="false" customHeight="true" outlineLevel="0" collapsed="false">
      <c r="A236" s="95" t="s">
        <v>121</v>
      </c>
      <c r="B236" s="96" t="n">
        <v>0.0002</v>
      </c>
      <c r="C236" s="97" t="n">
        <v>6</v>
      </c>
      <c r="D236" s="98" t="n">
        <v>1</v>
      </c>
      <c r="E236" s="99" t="n">
        <f aca="false">(B236*C236)*D236</f>
        <v>0.0012</v>
      </c>
      <c r="F236" s="89"/>
      <c r="G236" s="90"/>
    </row>
    <row r="237" customFormat="false" ht="16.5" hidden="false" customHeight="false" outlineLevel="0" collapsed="false"/>
    <row r="238" customFormat="false" ht="27" hidden="false" customHeight="true" outlineLevel="0" collapsed="false">
      <c r="A238" s="41" t="s">
        <v>122</v>
      </c>
      <c r="B238" s="41"/>
      <c r="C238" s="41"/>
      <c r="D238" s="82"/>
    </row>
    <row r="239" customFormat="false" ht="24" hidden="false" customHeight="true" outlineLevel="0" collapsed="false">
      <c r="A239" s="100" t="s">
        <v>123</v>
      </c>
      <c r="B239" s="41" t="s">
        <v>124</v>
      </c>
      <c r="C239" s="41"/>
      <c r="D239" s="82"/>
    </row>
    <row r="240" customFormat="false" ht="26.25" hidden="false" customHeight="true" outlineLevel="0" collapsed="false">
      <c r="A240" s="100"/>
      <c r="B240" s="101" t="s">
        <v>125</v>
      </c>
      <c r="C240" s="35" t="s">
        <v>126</v>
      </c>
      <c r="D240" s="102"/>
    </row>
    <row r="241" customFormat="false" ht="24" hidden="false" customHeight="true" outlineLevel="0" collapsed="false">
      <c r="A241" s="84" t="s">
        <v>109</v>
      </c>
      <c r="B241" s="85" t="n">
        <f aca="false">E224</f>
        <v>15</v>
      </c>
      <c r="C241" s="85" t="n">
        <f aca="false">E224</f>
        <v>15</v>
      </c>
      <c r="D241" s="103"/>
    </row>
    <row r="242" customFormat="false" ht="24" hidden="false" customHeight="true" outlineLevel="0" collapsed="false">
      <c r="A242" s="69" t="s">
        <v>110</v>
      </c>
      <c r="B242" s="91" t="n">
        <f aca="false">E225</f>
        <v>1</v>
      </c>
      <c r="C242" s="91" t="n">
        <f aca="false">E225</f>
        <v>1</v>
      </c>
      <c r="D242" s="103"/>
    </row>
    <row r="243" customFormat="false" ht="24" hidden="false" customHeight="true" outlineLevel="0" collapsed="false">
      <c r="A243" s="69" t="s">
        <v>111</v>
      </c>
      <c r="B243" s="91" t="n">
        <v>1.25</v>
      </c>
      <c r="C243" s="91" t="n">
        <v>1.25</v>
      </c>
      <c r="D243" s="103"/>
    </row>
    <row r="244" customFormat="false" ht="24" hidden="false" customHeight="true" outlineLevel="0" collapsed="false">
      <c r="A244" s="69" t="s">
        <v>112</v>
      </c>
      <c r="B244" s="91" t="n">
        <f aca="false">E227</f>
        <v>0.6915</v>
      </c>
      <c r="C244" s="91" t="n">
        <f aca="false">E227</f>
        <v>0.6915</v>
      </c>
      <c r="D244" s="103"/>
    </row>
    <row r="245" customFormat="false" ht="24" hidden="false" customHeight="true" outlineLevel="0" collapsed="false">
      <c r="A245" s="69" t="s">
        <v>113</v>
      </c>
      <c r="B245" s="91" t="n">
        <f aca="false">E228</f>
        <v>2.5</v>
      </c>
      <c r="C245" s="91" t="n">
        <f aca="false">E228</f>
        <v>2.5</v>
      </c>
      <c r="D245" s="103"/>
    </row>
    <row r="246" customFormat="false" ht="24" hidden="false" customHeight="true" outlineLevel="0" collapsed="false">
      <c r="A246" s="69" t="s">
        <v>114</v>
      </c>
      <c r="B246" s="91" t="n">
        <f aca="false">E229</f>
        <v>0.2688</v>
      </c>
      <c r="C246" s="91" t="n">
        <f aca="false">E229</f>
        <v>0.2688</v>
      </c>
      <c r="D246" s="103"/>
    </row>
    <row r="247" customFormat="false" ht="24" hidden="false" customHeight="true" outlineLevel="0" collapsed="false">
      <c r="A247" s="69" t="s">
        <v>115</v>
      </c>
      <c r="B247" s="91" t="n">
        <f aca="false">E230</f>
        <v>0.0305</v>
      </c>
      <c r="C247" s="91" t="n">
        <f aca="false">E230</f>
        <v>0.0305</v>
      </c>
      <c r="D247" s="103"/>
    </row>
    <row r="248" customFormat="false" ht="24" hidden="false" customHeight="true" outlineLevel="0" collapsed="false">
      <c r="A248" s="69" t="s">
        <v>116</v>
      </c>
      <c r="B248" s="91" t="n">
        <f aca="false">E231</f>
        <v>0.0177</v>
      </c>
      <c r="C248" s="91" t="n">
        <f aca="false">E231</f>
        <v>0.0177</v>
      </c>
      <c r="D248" s="103"/>
    </row>
    <row r="249" customFormat="false" ht="24" hidden="false" customHeight="true" outlineLevel="0" collapsed="false">
      <c r="A249" s="69" t="s">
        <v>117</v>
      </c>
      <c r="B249" s="91" t="n">
        <f aca="false">E232</f>
        <v>0.02</v>
      </c>
      <c r="C249" s="91" t="n">
        <f aca="false">E232</f>
        <v>0.02</v>
      </c>
      <c r="D249" s="103"/>
    </row>
    <row r="250" customFormat="false" ht="24" hidden="false" customHeight="true" outlineLevel="0" collapsed="false">
      <c r="A250" s="69" t="s">
        <v>118</v>
      </c>
      <c r="B250" s="91" t="n">
        <f aca="false">E233</f>
        <v>0.004</v>
      </c>
      <c r="C250" s="91" t="n">
        <f aca="false">E233</f>
        <v>0.004</v>
      </c>
      <c r="D250" s="103"/>
    </row>
    <row r="251" customFormat="false" ht="24" hidden="false" customHeight="true" outlineLevel="0" collapsed="false">
      <c r="A251" s="69" t="s">
        <v>119</v>
      </c>
      <c r="B251" s="91" t="n">
        <f aca="false">E234</f>
        <v>0.325</v>
      </c>
      <c r="C251" s="91" t="n">
        <f aca="false">E234</f>
        <v>0.325</v>
      </c>
      <c r="D251" s="103"/>
    </row>
    <row r="252" customFormat="false" ht="24" hidden="false" customHeight="true" outlineLevel="0" collapsed="false">
      <c r="A252" s="69" t="s">
        <v>120</v>
      </c>
      <c r="B252" s="91" t="n">
        <f aca="false">E235</f>
        <v>0.252</v>
      </c>
      <c r="C252" s="91" t="n">
        <f aca="false">E235</f>
        <v>0.252</v>
      </c>
      <c r="D252" s="103"/>
    </row>
    <row r="253" customFormat="false" ht="24" hidden="false" customHeight="true" outlineLevel="0" collapsed="false">
      <c r="A253" s="70" t="s">
        <v>121</v>
      </c>
      <c r="B253" s="104" t="n">
        <f aca="false">E236</f>
        <v>0.0012</v>
      </c>
      <c r="C253" s="104" t="n">
        <f aca="false">E236</f>
        <v>0.0012</v>
      </c>
      <c r="D253" s="103"/>
    </row>
    <row r="254" customFormat="false" ht="24" hidden="false" customHeight="true" outlineLevel="0" collapsed="false">
      <c r="A254" s="101" t="s">
        <v>127</v>
      </c>
      <c r="B254" s="105" t="n">
        <f aca="false">SUM(B241:B253)</f>
        <v>21.3607</v>
      </c>
      <c r="C254" s="105" t="n">
        <f aca="false">SUM(C241:C253)</f>
        <v>21.3607</v>
      </c>
      <c r="D254" s="106"/>
      <c r="H254" s="58"/>
    </row>
    <row r="255" customFormat="false" ht="24" hidden="false" customHeight="true" outlineLevel="0" collapsed="false">
      <c r="A255" s="107"/>
      <c r="B255" s="108"/>
      <c r="C255" s="108"/>
      <c r="D255" s="109"/>
      <c r="H255" s="58"/>
    </row>
    <row r="256" customFormat="false" ht="24" hidden="false" customHeight="true" outlineLevel="0" collapsed="false">
      <c r="A256" s="8" t="s">
        <v>128</v>
      </c>
      <c r="B256" s="8"/>
      <c r="C256" s="8"/>
      <c r="D256" s="8"/>
      <c r="E256" s="8"/>
      <c r="F256" s="9"/>
      <c r="G256" s="9"/>
      <c r="H256" s="9"/>
    </row>
    <row r="258" customFormat="false" ht="24" hidden="false" customHeight="true" outlineLevel="0" collapsed="false">
      <c r="A258" s="10" t="s">
        <v>129</v>
      </c>
      <c r="B258" s="10"/>
      <c r="C258" s="10"/>
      <c r="D258" s="10"/>
    </row>
    <row r="259" customFormat="false" ht="24" hidden="false" customHeight="true" outlineLevel="0" collapsed="false">
      <c r="A259" s="43" t="s">
        <v>7</v>
      </c>
      <c r="B259" s="44" t="s">
        <v>8</v>
      </c>
      <c r="C259" s="44" t="s">
        <v>130</v>
      </c>
      <c r="D259" s="46" t="s">
        <v>131</v>
      </c>
    </row>
    <row r="260" customFormat="false" ht="24" hidden="false" customHeight="true" outlineLevel="0" collapsed="false">
      <c r="A260" s="16" t="s">
        <v>11</v>
      </c>
      <c r="B260" s="17" t="n">
        <f aca="false">E38+E148+E214</f>
        <v>3549.59717895591</v>
      </c>
      <c r="C260" s="59" t="n">
        <v>30</v>
      </c>
      <c r="D260" s="19" t="n">
        <f aca="false">B260/C260</f>
        <v>118.319905965197</v>
      </c>
    </row>
    <row r="261" customFormat="false" ht="24" hidden="false" customHeight="true" outlineLevel="0" collapsed="false">
      <c r="A261" s="20" t="s">
        <v>12</v>
      </c>
      <c r="B261" s="21" t="n">
        <f aca="false">E39+E149+E215</f>
        <v>4239.41367272193</v>
      </c>
      <c r="C261" s="60" t="n">
        <f aca="false">C260</f>
        <v>30</v>
      </c>
      <c r="D261" s="23" t="n">
        <f aca="false">B261/C261</f>
        <v>141.313789090731</v>
      </c>
    </row>
    <row r="263" customFormat="false" ht="24" hidden="false" customHeight="true" outlineLevel="0" collapsed="false">
      <c r="A263" s="41" t="s">
        <v>128</v>
      </c>
      <c r="B263" s="41"/>
      <c r="C263" s="41"/>
      <c r="D263" s="41"/>
      <c r="E263" s="41"/>
    </row>
    <row r="264" customFormat="false" ht="33.75" hidden="false" customHeight="true" outlineLevel="0" collapsed="false">
      <c r="A264" s="43" t="s">
        <v>7</v>
      </c>
      <c r="B264" s="44" t="s">
        <v>131</v>
      </c>
      <c r="C264" s="45" t="s">
        <v>132</v>
      </c>
      <c r="D264" s="44" t="s">
        <v>133</v>
      </c>
      <c r="E264" s="46" t="s">
        <v>134</v>
      </c>
    </row>
    <row r="265" customFormat="false" ht="24" hidden="false" customHeight="true" outlineLevel="0" collapsed="false">
      <c r="A265" s="16" t="s">
        <v>11</v>
      </c>
      <c r="B265" s="17" t="n">
        <f aca="false">D260</f>
        <v>118.319905965197</v>
      </c>
      <c r="C265" s="110" t="n">
        <f aca="false">B254</f>
        <v>21.3607</v>
      </c>
      <c r="D265" s="17" t="n">
        <f aca="false">B265*C265</f>
        <v>2527.39601535078</v>
      </c>
      <c r="E265" s="19" t="n">
        <f aca="false">D265/12</f>
        <v>210.616334612565</v>
      </c>
    </row>
    <row r="266" customFormat="false" ht="24" hidden="false" customHeight="true" outlineLevel="0" collapsed="false">
      <c r="A266" s="20" t="s">
        <v>12</v>
      </c>
      <c r="B266" s="21" t="n">
        <f aca="false">D261</f>
        <v>141.313789090731</v>
      </c>
      <c r="C266" s="111" t="n">
        <f aca="false">C254</f>
        <v>21.3607</v>
      </c>
      <c r="D266" s="21" t="n">
        <f aca="false">B266*C266</f>
        <v>3018.56145463038</v>
      </c>
      <c r="E266" s="23" t="n">
        <f aca="false">D266/12</f>
        <v>251.546787885865</v>
      </c>
    </row>
    <row r="269" customFormat="false" ht="24" hidden="false" customHeight="true" outlineLevel="0" collapsed="false">
      <c r="A269" s="5" t="s">
        <v>101</v>
      </c>
      <c r="B269" s="5"/>
      <c r="C269" s="5"/>
      <c r="D269" s="5"/>
      <c r="E269" s="5"/>
      <c r="F269" s="6"/>
      <c r="G269" s="6"/>
      <c r="H269" s="6"/>
    </row>
    <row r="271" customFormat="false" ht="24" hidden="false" customHeight="true" outlineLevel="0" collapsed="false">
      <c r="A271" s="10" t="s">
        <v>101</v>
      </c>
      <c r="B271" s="10"/>
      <c r="C271" s="10"/>
      <c r="D271" s="10"/>
    </row>
    <row r="272" customFormat="false" ht="24" hidden="false" customHeight="true" outlineLevel="0" collapsed="false">
      <c r="A272" s="43" t="s">
        <v>7</v>
      </c>
      <c r="B272" s="44" t="s">
        <v>135</v>
      </c>
      <c r="C272" s="44" t="s">
        <v>136</v>
      </c>
      <c r="D272" s="46" t="s">
        <v>22</v>
      </c>
    </row>
    <row r="273" customFormat="false" ht="24" hidden="false" customHeight="true" outlineLevel="0" collapsed="false">
      <c r="A273" s="16" t="s">
        <v>11</v>
      </c>
      <c r="B273" s="17" t="n">
        <f aca="false">E265</f>
        <v>210.616334612565</v>
      </c>
      <c r="C273" s="112"/>
      <c r="D273" s="19" t="n">
        <f aca="false">B273+C273</f>
        <v>210.616334612565</v>
      </c>
    </row>
    <row r="274" customFormat="false" ht="24" hidden="false" customHeight="true" outlineLevel="0" collapsed="false">
      <c r="A274" s="20" t="s">
        <v>12</v>
      </c>
      <c r="B274" s="21" t="n">
        <f aca="false">E266</f>
        <v>251.546787885865</v>
      </c>
      <c r="C274" s="113"/>
      <c r="D274" s="23" t="n">
        <f aca="false">B274+C274</f>
        <v>251.546787885865</v>
      </c>
    </row>
    <row r="277" customFormat="false" ht="24" hidden="false" customHeight="true" outlineLevel="0" collapsed="false">
      <c r="A277" s="5" t="s">
        <v>137</v>
      </c>
      <c r="B277" s="5"/>
      <c r="C277" s="5"/>
      <c r="D277" s="5"/>
      <c r="E277" s="5"/>
      <c r="F277" s="6"/>
      <c r="G277" s="6"/>
      <c r="H277" s="6"/>
    </row>
    <row r="278" customFormat="false" ht="24" hidden="false" customHeight="true" outlineLevel="0" collapsed="false">
      <c r="A278" s="58"/>
      <c r="B278" s="58"/>
      <c r="C278" s="58"/>
      <c r="E278" s="58"/>
    </row>
    <row r="279" customFormat="false" ht="24" hidden="false" customHeight="true" outlineLevel="0" collapsed="false">
      <c r="A279" s="114" t="s">
        <v>7</v>
      </c>
      <c r="B279" s="114" t="s">
        <v>8</v>
      </c>
      <c r="C279" s="114" t="s">
        <v>9</v>
      </c>
      <c r="D279" s="114" t="s">
        <v>10</v>
      </c>
      <c r="E279" s="58"/>
    </row>
    <row r="280" customFormat="false" ht="24" hidden="false" customHeight="true" outlineLevel="0" collapsed="false">
      <c r="A280" s="74" t="s">
        <v>11</v>
      </c>
      <c r="B280" s="115" t="n">
        <f aca="false">E38+E148+E214+D273</f>
        <v>3760.21351356847</v>
      </c>
      <c r="C280" s="116" t="n">
        <v>0.0305</v>
      </c>
      <c r="D280" s="21" t="n">
        <f aca="false">B280*C280</f>
        <v>114.686512163838</v>
      </c>
      <c r="E280" s="58"/>
    </row>
    <row r="281" customFormat="false" ht="24" hidden="false" customHeight="true" outlineLevel="0" collapsed="false">
      <c r="A281" s="74" t="s">
        <v>12</v>
      </c>
      <c r="B281" s="115" t="n">
        <f aca="false">E39+E149+E215+D274</f>
        <v>4490.9604606078</v>
      </c>
      <c r="C281" s="116" t="n">
        <v>0.0305</v>
      </c>
      <c r="D281" s="21" t="n">
        <f aca="false">B281*C281</f>
        <v>136.974294048538</v>
      </c>
      <c r="E281" s="58"/>
    </row>
    <row r="282" customFormat="false" ht="24" hidden="false" customHeight="true" outlineLevel="0" collapsed="false">
      <c r="A282" s="58"/>
      <c r="B282" s="58"/>
      <c r="C282" s="58"/>
      <c r="D282" s="117"/>
      <c r="E282" s="58"/>
    </row>
    <row r="283" customFormat="false" ht="24" hidden="false" customHeight="true" outlineLevel="0" collapsed="false">
      <c r="A283" s="58"/>
      <c r="B283" s="58"/>
      <c r="C283" s="58"/>
      <c r="D283" s="117"/>
      <c r="E283" s="58"/>
    </row>
    <row r="284" customFormat="false" ht="24" hidden="false" customHeight="true" outlineLevel="0" collapsed="false">
      <c r="A284" s="5" t="s">
        <v>138</v>
      </c>
      <c r="B284" s="5"/>
      <c r="C284" s="5"/>
      <c r="D284" s="5"/>
      <c r="E284" s="5"/>
      <c r="F284" s="6"/>
      <c r="G284" s="6"/>
      <c r="H284" s="6"/>
    </row>
    <row r="285" customFormat="false" ht="24" hidden="false" customHeight="true" outlineLevel="0" collapsed="false">
      <c r="A285" s="118"/>
      <c r="B285" s="118"/>
      <c r="C285" s="118"/>
      <c r="D285" s="118"/>
      <c r="E285" s="118"/>
      <c r="F285" s="118"/>
    </row>
    <row r="286" customFormat="false" ht="49.5" hidden="false" customHeight="true" outlineLevel="0" collapsed="false">
      <c r="A286" s="119" t="s">
        <v>139</v>
      </c>
      <c r="B286" s="119"/>
      <c r="C286" s="42"/>
      <c r="D286" s="42"/>
      <c r="E286" s="42"/>
      <c r="F286" s="42"/>
    </row>
    <row r="287" customFormat="false" ht="24" hidden="false" customHeight="true" outlineLevel="0" collapsed="false">
      <c r="A287" s="120" t="s">
        <v>140</v>
      </c>
      <c r="B287" s="121" t="n">
        <v>0.06</v>
      </c>
      <c r="C287" s="42"/>
      <c r="D287" s="42"/>
      <c r="E287" s="42"/>
      <c r="F287" s="42"/>
    </row>
    <row r="288" customFormat="false" ht="24" hidden="false" customHeight="true" outlineLevel="0" collapsed="false">
      <c r="A288" s="120" t="s">
        <v>141</v>
      </c>
      <c r="B288" s="121" t="n">
        <v>0.0865</v>
      </c>
      <c r="C288" s="42"/>
      <c r="D288" s="42"/>
      <c r="E288" s="42"/>
      <c r="F288" s="42"/>
    </row>
    <row r="289" customFormat="false" ht="24" hidden="false" customHeight="true" outlineLevel="0" collapsed="false">
      <c r="A289" s="122" t="s">
        <v>142</v>
      </c>
      <c r="B289" s="123" t="n">
        <v>0.0679</v>
      </c>
      <c r="C289" s="42"/>
      <c r="D289" s="42"/>
      <c r="E289" s="42"/>
      <c r="F289" s="42"/>
    </row>
    <row r="291" customFormat="false" ht="24" hidden="false" customHeight="true" outlineLevel="0" collapsed="false">
      <c r="A291" s="10" t="s">
        <v>138</v>
      </c>
      <c r="B291" s="10"/>
      <c r="C291" s="10"/>
      <c r="D291" s="10"/>
    </row>
    <row r="292" customFormat="false" ht="24" hidden="false" customHeight="true" outlineLevel="0" collapsed="false">
      <c r="A292" s="43" t="s">
        <v>7</v>
      </c>
      <c r="B292" s="44" t="s">
        <v>8</v>
      </c>
      <c r="C292" s="44" t="s">
        <v>9</v>
      </c>
      <c r="D292" s="46" t="s">
        <v>10</v>
      </c>
    </row>
    <row r="293" customFormat="false" ht="24" hidden="false" customHeight="true" outlineLevel="0" collapsed="false">
      <c r="A293" s="16" t="s">
        <v>11</v>
      </c>
      <c r="B293" s="124" t="n">
        <f aca="false">E38+E148+E214+D273+D280</f>
        <v>3874.90002573231</v>
      </c>
      <c r="C293" s="24" t="n">
        <v>0.2535</v>
      </c>
      <c r="D293" s="19" t="n">
        <f aca="false">B293*C293</f>
        <v>982.28715652314</v>
      </c>
    </row>
    <row r="294" customFormat="false" ht="24" hidden="false" customHeight="true" outlineLevel="0" collapsed="false">
      <c r="A294" s="20" t="s">
        <v>12</v>
      </c>
      <c r="B294" s="125" t="n">
        <f aca="false">E39+E149+E215+D274+D281</f>
        <v>4627.93475465633</v>
      </c>
      <c r="C294" s="49" t="n">
        <v>0.2535</v>
      </c>
      <c r="D294" s="23" t="n">
        <f aca="false">B294*C294</f>
        <v>1173.18146030538</v>
      </c>
    </row>
    <row r="296" customFormat="false" ht="24" hidden="false" customHeight="true" outlineLevel="0" collapsed="false">
      <c r="A296" s="5" t="s">
        <v>143</v>
      </c>
      <c r="B296" s="5"/>
      <c r="C296" s="5"/>
      <c r="D296" s="5"/>
      <c r="E296" s="5"/>
      <c r="F296" s="6"/>
      <c r="G296" s="6"/>
      <c r="H296" s="6"/>
    </row>
    <row r="298" customFormat="false" ht="24" hidden="false" customHeight="true" outlineLevel="0" collapsed="false">
      <c r="A298" s="126" t="s">
        <v>144</v>
      </c>
      <c r="B298" s="126"/>
      <c r="C298" s="126"/>
      <c r="D298" s="32"/>
    </row>
    <row r="299" customFormat="false" ht="24" hidden="false" customHeight="true" outlineLevel="0" collapsed="false">
      <c r="A299" s="127" t="s">
        <v>145</v>
      </c>
      <c r="B299" s="14" t="s">
        <v>146</v>
      </c>
      <c r="C299" s="14" t="s">
        <v>147</v>
      </c>
      <c r="D299" s="37"/>
    </row>
    <row r="300" customFormat="false" ht="32.1" hidden="false" customHeight="true" outlineLevel="0" collapsed="false">
      <c r="A300" s="84" t="s">
        <v>148</v>
      </c>
      <c r="B300" s="17" t="n">
        <f aca="false">E38</f>
        <v>1886.131</v>
      </c>
      <c r="C300" s="17" t="n">
        <f aca="false">E39</f>
        <v>2294.79271666667</v>
      </c>
      <c r="D300" s="128"/>
    </row>
    <row r="301" customFormat="false" ht="32.1" hidden="false" customHeight="true" outlineLevel="0" collapsed="false">
      <c r="A301" s="69" t="s">
        <v>149</v>
      </c>
      <c r="B301" s="21" t="n">
        <f aca="false">E148</f>
        <v>1548.400954</v>
      </c>
      <c r="C301" s="21" t="n">
        <f aca="false">E149</f>
        <v>1807.49248236667</v>
      </c>
      <c r="D301" s="128"/>
    </row>
    <row r="302" customFormat="false" ht="32.1" hidden="false" customHeight="true" outlineLevel="0" collapsed="false">
      <c r="A302" s="69" t="s">
        <v>150</v>
      </c>
      <c r="B302" s="21" t="n">
        <f aca="false">E214</f>
        <v>115.065224955906</v>
      </c>
      <c r="C302" s="21" t="n">
        <f aca="false">E215</f>
        <v>137.128473688597</v>
      </c>
      <c r="D302" s="128"/>
    </row>
    <row r="303" customFormat="false" ht="32.1" hidden="false" customHeight="true" outlineLevel="0" collapsed="false">
      <c r="A303" s="69" t="s">
        <v>151</v>
      </c>
      <c r="B303" s="21" t="n">
        <f aca="false">D273</f>
        <v>210.616334612565</v>
      </c>
      <c r="C303" s="21" t="n">
        <f aca="false">D274</f>
        <v>251.546787885865</v>
      </c>
      <c r="D303" s="128"/>
    </row>
    <row r="304" customFormat="false" ht="32.1" hidden="false" customHeight="true" outlineLevel="0" collapsed="false">
      <c r="A304" s="69" t="s">
        <v>152</v>
      </c>
      <c r="B304" s="21" t="n">
        <f aca="false">D280</f>
        <v>114.686512163838</v>
      </c>
      <c r="C304" s="21" t="n">
        <f aca="false">D281</f>
        <v>136.974294048538</v>
      </c>
      <c r="D304" s="128"/>
    </row>
    <row r="305" customFormat="false" ht="32.1" hidden="false" customHeight="true" outlineLevel="0" collapsed="false">
      <c r="A305" s="69" t="s">
        <v>153</v>
      </c>
      <c r="B305" s="21" t="n">
        <f aca="false">D293</f>
        <v>982.28715652314</v>
      </c>
      <c r="C305" s="21" t="n">
        <f aca="false">D294</f>
        <v>1173.18146030538</v>
      </c>
      <c r="D305" s="128"/>
    </row>
    <row r="306" customFormat="false" ht="32.1" hidden="false" customHeight="true" outlineLevel="0" collapsed="false">
      <c r="A306" s="129" t="s">
        <v>154</v>
      </c>
      <c r="B306" s="130" t="n">
        <f aca="false">SUM(B300:B305)</f>
        <v>4857.18718225545</v>
      </c>
      <c r="C306" s="130" t="n">
        <f aca="false">SUM(C300:C305)</f>
        <v>5801.11621496171</v>
      </c>
      <c r="D306" s="131"/>
    </row>
    <row r="307" customFormat="false" ht="32.1" hidden="false" customHeight="true" outlineLevel="0" collapsed="false">
      <c r="A307" s="101" t="s">
        <v>155</v>
      </c>
      <c r="B307" s="132" t="n">
        <f aca="false">B306*2</f>
        <v>9714.3743645109</v>
      </c>
      <c r="C307" s="132" t="n">
        <f aca="false">C306*2</f>
        <v>11602.2324299234</v>
      </c>
      <c r="D307" s="39"/>
    </row>
    <row r="308" customFormat="false" ht="24" hidden="false" customHeight="true" outlineLevel="0" collapsed="false">
      <c r="A308" s="133"/>
    </row>
    <row r="309" customFormat="false" ht="24" hidden="false" customHeight="true" outlineLevel="0" collapsed="false">
      <c r="A309" s="133"/>
    </row>
    <row r="310" customFormat="false" ht="24" hidden="false" customHeight="true" outlineLevel="0" collapsed="false">
      <c r="A310" s="133"/>
    </row>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80">
    <mergeCell ref="A1:E1"/>
    <mergeCell ref="A2:E2"/>
    <mergeCell ref="A3:H3"/>
    <mergeCell ref="A5:E5"/>
    <mergeCell ref="A6:H6"/>
    <mergeCell ref="A7:E7"/>
    <mergeCell ref="A9:B9"/>
    <mergeCell ref="A12:E12"/>
    <mergeCell ref="A13:H13"/>
    <mergeCell ref="A14:D14"/>
    <mergeCell ref="A19:E19"/>
    <mergeCell ref="A20:H20"/>
    <mergeCell ref="A21:E21"/>
    <mergeCell ref="A25:E25"/>
    <mergeCell ref="A29:D29"/>
    <mergeCell ref="A34:E34"/>
    <mergeCell ref="A35:H35"/>
    <mergeCell ref="A36:E36"/>
    <mergeCell ref="A42:E42"/>
    <mergeCell ref="A44:E44"/>
    <mergeCell ref="A46:D46"/>
    <mergeCell ref="A51:D51"/>
    <mergeCell ref="A56:E56"/>
    <mergeCell ref="A61:E61"/>
    <mergeCell ref="A66:E66"/>
    <mergeCell ref="A68:B68"/>
    <mergeCell ref="A80:D80"/>
    <mergeCell ref="A85:D85"/>
    <mergeCell ref="A90:D90"/>
    <mergeCell ref="A95:E95"/>
    <mergeCell ref="A96:H96"/>
    <mergeCell ref="A97:E97"/>
    <mergeCell ref="A99:E99"/>
    <mergeCell ref="A104:E104"/>
    <mergeCell ref="A109:D109"/>
    <mergeCell ref="A114:D114"/>
    <mergeCell ref="A116:D116"/>
    <mergeCell ref="A121:D121"/>
    <mergeCell ref="A126:D126"/>
    <mergeCell ref="A131:D131"/>
    <mergeCell ref="A133:D133"/>
    <mergeCell ref="A138:E138"/>
    <mergeCell ref="A144:E144"/>
    <mergeCell ref="A146:E146"/>
    <mergeCell ref="A152:E152"/>
    <mergeCell ref="A154:B154"/>
    <mergeCell ref="A163:E163"/>
    <mergeCell ref="A165:D165"/>
    <mergeCell ref="A170:D170"/>
    <mergeCell ref="A175:D175"/>
    <mergeCell ref="A180:E180"/>
    <mergeCell ref="A182:D182"/>
    <mergeCell ref="A187:D187"/>
    <mergeCell ref="A192:D192"/>
    <mergeCell ref="A197:E197"/>
    <mergeCell ref="A199:E199"/>
    <mergeCell ref="A204:D204"/>
    <mergeCell ref="A210:E210"/>
    <mergeCell ref="A212:E212"/>
    <mergeCell ref="A218:E218"/>
    <mergeCell ref="A220:E220"/>
    <mergeCell ref="A221:E221"/>
    <mergeCell ref="A222:A223"/>
    <mergeCell ref="B222:B223"/>
    <mergeCell ref="C222:C223"/>
    <mergeCell ref="D222:E222"/>
    <mergeCell ref="A238:C238"/>
    <mergeCell ref="A239:A240"/>
    <mergeCell ref="B239:C239"/>
    <mergeCell ref="A256:E256"/>
    <mergeCell ref="A258:D258"/>
    <mergeCell ref="A263:E263"/>
    <mergeCell ref="A269:E269"/>
    <mergeCell ref="A271:D271"/>
    <mergeCell ref="A277:E277"/>
    <mergeCell ref="A284:E284"/>
    <mergeCell ref="A286:B286"/>
    <mergeCell ref="A291:D291"/>
    <mergeCell ref="A296:E296"/>
    <mergeCell ref="A298:C298"/>
  </mergeCells>
  <printOptions headings="false" gridLines="false" gridLinesSet="true" horizontalCentered="false" verticalCentered="false"/>
  <pageMargins left="0.511805555555555" right="0.511805555555555" top="0.7875" bottom="0.945138888888889" header="0.511805555555555" footer="0.7875"/>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&amp;C&amp;"Times New Roman,Regular"&amp;12Página &amp;P de &amp;N</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false"/>
  </sheetPr>
  <dimension ref="A1:J1048576"/>
  <sheetViews>
    <sheetView showFormulas="false" showGridLines="false" showRowColHeaders="true" showZeros="true" rightToLeft="false" tabSelected="false" showOutlineSymbols="true" defaultGridColor="true" view="normal" topLeftCell="A166" colorId="64" zoomScale="60" zoomScaleNormal="60" zoomScalePageLayoutView="100" workbookViewId="0">
      <selection pane="topLeft" activeCell="A124" activeCellId="0" sqref="A124"/>
    </sheetView>
  </sheetViews>
  <sheetFormatPr defaultColWidth="9.14453125" defaultRowHeight="15" zeroHeight="false" outlineLevelRow="0" outlineLevelCol="0"/>
  <cols>
    <col collapsed="false" customWidth="true" hidden="false" outlineLevel="0" max="1" min="1" style="134" width="10.28"/>
    <col collapsed="false" customWidth="true" hidden="false" outlineLevel="0" max="2" min="2" style="134" width="66.43"/>
    <col collapsed="false" customWidth="true" hidden="false" outlineLevel="0" max="3" min="3" style="134" width="21.57"/>
    <col collapsed="false" customWidth="true" hidden="false" outlineLevel="0" max="4" min="4" style="134" width="33.57"/>
    <col collapsed="false" customWidth="true" hidden="false" outlineLevel="0" max="5" min="5" style="134" width="14"/>
    <col collapsed="false" customWidth="true" hidden="false" outlineLevel="0" max="6" min="6" style="134" width="17.71"/>
    <col collapsed="false" customWidth="true" hidden="false" outlineLevel="0" max="7" min="7" style="134" width="15.14"/>
    <col collapsed="false" customWidth="false" hidden="false" outlineLevel="0" max="1024" min="8" style="134" width="9.14"/>
  </cols>
  <sheetData>
    <row r="1" customFormat="false" ht="15" hidden="false" customHeight="false" outlineLevel="0" collapsed="false">
      <c r="A1" s="135" t="s">
        <v>0</v>
      </c>
      <c r="B1" s="135"/>
      <c r="C1" s="135"/>
      <c r="D1" s="135"/>
    </row>
    <row r="2" customFormat="false" ht="15" hidden="false" customHeight="false" outlineLevel="0" collapsed="false">
      <c r="A2" s="135" t="s">
        <v>156</v>
      </c>
      <c r="B2" s="135"/>
      <c r="C2" s="135"/>
      <c r="D2" s="135"/>
    </row>
    <row r="3" customFormat="false" ht="15" hidden="false" customHeight="false" outlineLevel="0" collapsed="false">
      <c r="A3" s="136" t="s">
        <v>157</v>
      </c>
      <c r="B3" s="136"/>
      <c r="C3" s="136"/>
      <c r="D3" s="136"/>
    </row>
    <row r="4" customFormat="false" ht="15" hidden="false" customHeight="false" outlineLevel="0" collapsed="false">
      <c r="A4" s="137"/>
      <c r="B4" s="138"/>
      <c r="C4" s="137"/>
      <c r="D4" s="137"/>
    </row>
    <row r="5" customFormat="false" ht="15" hidden="false" customHeight="false" outlineLevel="0" collapsed="false">
      <c r="A5" s="137"/>
      <c r="B5" s="138" t="s">
        <v>158</v>
      </c>
      <c r="C5" s="137"/>
      <c r="D5" s="137"/>
    </row>
    <row r="6" customFormat="false" ht="15" hidden="false" customHeight="false" outlineLevel="0" collapsed="false">
      <c r="A6" s="137"/>
      <c r="B6" s="139"/>
      <c r="C6" s="137"/>
      <c r="D6" s="137"/>
    </row>
    <row r="7" customFormat="false" ht="15" hidden="false" customHeight="false" outlineLevel="0" collapsed="false">
      <c r="A7" s="137"/>
      <c r="B7" s="140" t="s">
        <v>159</v>
      </c>
      <c r="C7" s="137"/>
      <c r="D7" s="137"/>
    </row>
    <row r="8" customFormat="false" ht="15" hidden="false" customHeight="false" outlineLevel="0" collapsed="false">
      <c r="A8" s="137"/>
      <c r="B8" s="140" t="s">
        <v>160</v>
      </c>
      <c r="C8" s="137"/>
      <c r="D8" s="137"/>
    </row>
    <row r="9" customFormat="false" ht="15" hidden="false" customHeight="false" outlineLevel="0" collapsed="false">
      <c r="B9" s="140" t="s">
        <v>161</v>
      </c>
    </row>
    <row r="10" customFormat="false" ht="15" hidden="false" customHeight="false" outlineLevel="0" collapsed="false">
      <c r="B10" s="141"/>
    </row>
    <row r="11" customFormat="false" ht="15" hidden="false" customHeight="false" outlineLevel="0" collapsed="false">
      <c r="B11" s="141"/>
    </row>
    <row r="12" customFormat="false" ht="15" hidden="false" customHeight="false" outlineLevel="0" collapsed="false">
      <c r="A12" s="142" t="s">
        <v>162</v>
      </c>
      <c r="B12" s="142"/>
      <c r="C12" s="142"/>
      <c r="D12" s="143"/>
    </row>
    <row r="13" customFormat="false" ht="15" hidden="false" customHeight="false" outlineLevel="0" collapsed="false">
      <c r="B13" s="144"/>
    </row>
    <row r="14" customFormat="false" ht="15" hidden="false" customHeight="false" outlineLevel="0" collapsed="false">
      <c r="A14" s="145" t="s">
        <v>163</v>
      </c>
      <c r="B14" s="146" t="s">
        <v>164</v>
      </c>
      <c r="C14" s="147" t="s">
        <v>165</v>
      </c>
    </row>
    <row r="15" customFormat="false" ht="15" hidden="false" customHeight="false" outlineLevel="0" collapsed="false">
      <c r="A15" s="145" t="s">
        <v>166</v>
      </c>
      <c r="B15" s="146" t="s">
        <v>167</v>
      </c>
      <c r="C15" s="148" t="s">
        <v>168</v>
      </c>
    </row>
    <row r="16" customFormat="false" ht="30" hidden="false" customHeight="false" outlineLevel="0" collapsed="false">
      <c r="A16" s="145" t="s">
        <v>169</v>
      </c>
      <c r="B16" s="149" t="s">
        <v>170</v>
      </c>
      <c r="C16" s="150" t="s">
        <v>171</v>
      </c>
    </row>
    <row r="17" customFormat="false" ht="15" hidden="false" customHeight="false" outlineLevel="0" collapsed="false">
      <c r="A17" s="145" t="s">
        <v>172</v>
      </c>
      <c r="B17" s="146" t="s">
        <v>173</v>
      </c>
      <c r="C17" s="151" t="n">
        <v>12</v>
      </c>
    </row>
    <row r="18" customFormat="false" ht="15" hidden="false" customHeight="false" outlineLevel="0" collapsed="false">
      <c r="A18" s="152"/>
      <c r="B18" s="141"/>
    </row>
    <row r="19" customFormat="false" ht="15" hidden="false" customHeight="false" outlineLevel="0" collapsed="false">
      <c r="A19" s="153" t="s">
        <v>174</v>
      </c>
      <c r="B19" s="153"/>
      <c r="C19" s="153"/>
      <c r="D19" s="153"/>
    </row>
    <row r="20" customFormat="false" ht="15" hidden="false" customHeight="false" outlineLevel="0" collapsed="false">
      <c r="A20" s="154"/>
      <c r="B20" s="144"/>
    </row>
    <row r="21" customFormat="false" ht="60" hidden="false" customHeight="false" outlineLevel="0" collapsed="false">
      <c r="A21" s="155" t="s">
        <v>175</v>
      </c>
      <c r="B21" s="155"/>
      <c r="C21" s="156" t="s">
        <v>176</v>
      </c>
      <c r="D21" s="157" t="s">
        <v>177</v>
      </c>
    </row>
    <row r="22" customFormat="false" ht="15" hidden="false" customHeight="false" outlineLevel="0" collapsed="false">
      <c r="A22" s="155" t="n">
        <v>1</v>
      </c>
      <c r="B22" s="155" t="s">
        <v>178</v>
      </c>
      <c r="C22" s="156" t="s">
        <v>179</v>
      </c>
      <c r="D22" s="157" t="n">
        <v>8</v>
      </c>
    </row>
    <row r="23" customFormat="false" ht="11.25" hidden="false" customHeight="true" outlineLevel="0" collapsed="false">
      <c r="A23" s="158"/>
      <c r="B23" s="158"/>
      <c r="C23" s="159"/>
      <c r="D23" s="160"/>
    </row>
    <row r="24" customFormat="false" ht="11.25" hidden="false" customHeight="true" outlineLevel="0" collapsed="false">
      <c r="A24" s="158"/>
      <c r="B24" s="158"/>
      <c r="C24" s="159"/>
      <c r="D24" s="160"/>
    </row>
    <row r="25" customFormat="false" ht="15" hidden="false" customHeight="false" outlineLevel="0" collapsed="false">
      <c r="A25" s="153" t="s">
        <v>180</v>
      </c>
      <c r="B25" s="153"/>
      <c r="C25" s="153"/>
    </row>
    <row r="26" customFormat="false" ht="15" hidden="false" customHeight="false" outlineLevel="0" collapsed="false">
      <c r="A26" s="153" t="s">
        <v>181</v>
      </c>
      <c r="B26" s="153"/>
      <c r="C26" s="153"/>
    </row>
    <row r="27" customFormat="false" ht="15" hidden="false" customHeight="false" outlineLevel="0" collapsed="false">
      <c r="A27" s="153" t="s">
        <v>182</v>
      </c>
      <c r="B27" s="153"/>
      <c r="C27" s="153"/>
    </row>
    <row r="28" customFormat="false" ht="15" hidden="false" customHeight="false" outlineLevel="0" collapsed="false">
      <c r="A28" s="152"/>
      <c r="B28" s="161"/>
    </row>
    <row r="29" customFormat="false" ht="15" hidden="false" customHeight="false" outlineLevel="0" collapsed="false">
      <c r="A29" s="162" t="s">
        <v>183</v>
      </c>
      <c r="B29" s="162"/>
      <c r="C29" s="162"/>
    </row>
    <row r="30" customFormat="false" ht="15" hidden="false" customHeight="false" outlineLevel="0" collapsed="false">
      <c r="A30" s="144"/>
      <c r="B30" s="144"/>
      <c r="C30" s="144"/>
    </row>
    <row r="31" customFormat="false" ht="30" hidden="false" customHeight="false" outlineLevel="0" collapsed="false">
      <c r="A31" s="163" t="n">
        <v>1</v>
      </c>
      <c r="B31" s="164" t="s">
        <v>184</v>
      </c>
      <c r="C31" s="165" t="s">
        <v>185</v>
      </c>
      <c r="D31" s="166"/>
      <c r="E31" s="167"/>
      <c r="F31" s="167"/>
    </row>
    <row r="32" customFormat="false" ht="15" hidden="false" customHeight="false" outlineLevel="0" collapsed="false">
      <c r="A32" s="163" t="n">
        <v>2</v>
      </c>
      <c r="B32" s="168" t="s">
        <v>186</v>
      </c>
      <c r="C32" s="165" t="s">
        <v>187</v>
      </c>
      <c r="D32" s="166"/>
      <c r="E32" s="167"/>
      <c r="F32" s="167"/>
    </row>
    <row r="33" customFormat="false" ht="15" hidden="false" customHeight="false" outlineLevel="0" collapsed="false">
      <c r="A33" s="163" t="n">
        <v>3</v>
      </c>
      <c r="B33" s="164" t="s">
        <v>188</v>
      </c>
      <c r="C33" s="169" t="n">
        <v>1450.87</v>
      </c>
      <c r="D33" s="166"/>
      <c r="E33" s="167"/>
      <c r="F33" s="167"/>
    </row>
    <row r="34" customFormat="false" ht="15" hidden="false" customHeight="false" outlineLevel="0" collapsed="false">
      <c r="A34" s="163" t="n">
        <v>4</v>
      </c>
      <c r="B34" s="168" t="s">
        <v>189</v>
      </c>
      <c r="C34" s="165" t="s">
        <v>190</v>
      </c>
      <c r="D34" s="166"/>
      <c r="E34" s="167"/>
      <c r="F34" s="167"/>
    </row>
    <row r="35" customFormat="false" ht="15" hidden="false" customHeight="false" outlineLevel="0" collapsed="false">
      <c r="A35" s="163" t="n">
        <v>5</v>
      </c>
      <c r="B35" s="168" t="s">
        <v>191</v>
      </c>
      <c r="C35" s="170" t="n">
        <v>43525</v>
      </c>
      <c r="D35" s="166"/>
      <c r="E35" s="167"/>
      <c r="F35" s="167"/>
    </row>
    <row r="36" customFormat="false" ht="15" hidden="false" customHeight="false" outlineLevel="0" collapsed="false">
      <c r="A36" s="152"/>
      <c r="B36" s="161"/>
    </row>
    <row r="37" customFormat="false" ht="34.5" hidden="false" customHeight="true" outlineLevel="0" collapsed="false">
      <c r="A37" s="171" t="s">
        <v>192</v>
      </c>
      <c r="B37" s="171"/>
      <c r="C37" s="171"/>
    </row>
    <row r="38" customFormat="false" ht="15" hidden="false" customHeight="false" outlineLevel="0" collapsed="false">
      <c r="A38" s="152"/>
      <c r="B38" s="161"/>
    </row>
    <row r="40" customFormat="false" ht="15" hidden="false" customHeight="false" outlineLevel="0" collapsed="false">
      <c r="A40" s="172" t="s">
        <v>193</v>
      </c>
      <c r="B40" s="172"/>
      <c r="C40" s="172"/>
    </row>
    <row r="42" customFormat="false" ht="15" hidden="false" customHeight="false" outlineLevel="0" collapsed="false">
      <c r="A42" s="173" t="n">
        <v>1</v>
      </c>
      <c r="B42" s="174" t="s">
        <v>194</v>
      </c>
      <c r="C42" s="174"/>
      <c r="D42" s="174" t="s">
        <v>195</v>
      </c>
    </row>
    <row r="43" customFormat="false" ht="14.85" hidden="false" customHeight="true" outlineLevel="0" collapsed="false">
      <c r="A43" s="175" t="s">
        <v>163</v>
      </c>
      <c r="B43" s="176" t="s">
        <v>20</v>
      </c>
      <c r="C43" s="176"/>
      <c r="D43" s="177" t="n">
        <f aca="false">'CUSTO POR TRABALHADOR'!B10</f>
        <v>1450.87</v>
      </c>
      <c r="E43" s="178"/>
      <c r="F43" s="179"/>
      <c r="G43" s="167"/>
      <c r="H43" s="167"/>
      <c r="I43" s="167"/>
      <c r="J43" s="167"/>
    </row>
    <row r="44" customFormat="false" ht="15" hidden="false" customHeight="false" outlineLevel="0" collapsed="false">
      <c r="A44" s="175" t="s">
        <v>166</v>
      </c>
      <c r="B44" s="180" t="s">
        <v>196</v>
      </c>
      <c r="C44" s="181" t="n">
        <v>0.3</v>
      </c>
      <c r="D44" s="177" t="n">
        <f aca="false">'CUSTO POR TRABALHADOR'!D16</f>
        <v>435.261</v>
      </c>
      <c r="E44" s="178"/>
      <c r="F44" s="179"/>
      <c r="G44" s="179"/>
      <c r="H44" s="179"/>
      <c r="I44" s="179"/>
      <c r="J44" s="179"/>
    </row>
    <row r="45" customFormat="false" ht="15" hidden="false" customHeight="false" outlineLevel="0" collapsed="false">
      <c r="A45" s="175" t="s">
        <v>169</v>
      </c>
      <c r="B45" s="180" t="s">
        <v>197</v>
      </c>
      <c r="C45" s="181"/>
      <c r="D45" s="177"/>
      <c r="E45" s="178"/>
      <c r="F45" s="179"/>
      <c r="G45" s="179"/>
      <c r="H45" s="179"/>
      <c r="I45" s="179"/>
      <c r="J45" s="179"/>
    </row>
    <row r="46" customFormat="false" ht="15" hidden="false" customHeight="false" outlineLevel="0" collapsed="false">
      <c r="A46" s="175" t="s">
        <v>172</v>
      </c>
      <c r="B46" s="180" t="s">
        <v>18</v>
      </c>
      <c r="C46" s="182"/>
      <c r="D46" s="182"/>
      <c r="E46" s="178"/>
      <c r="F46" s="179"/>
      <c r="G46" s="179"/>
      <c r="H46" s="179"/>
      <c r="I46" s="179"/>
      <c r="J46" s="179"/>
    </row>
    <row r="47" customFormat="false" ht="15" hidden="false" customHeight="false" outlineLevel="0" collapsed="false">
      <c r="A47" s="175" t="s">
        <v>198</v>
      </c>
      <c r="B47" s="180" t="s">
        <v>199</v>
      </c>
      <c r="C47" s="182"/>
      <c r="D47" s="182"/>
      <c r="E47" s="178"/>
      <c r="F47" s="179"/>
      <c r="G47" s="179"/>
      <c r="H47" s="179"/>
      <c r="I47" s="179"/>
      <c r="J47" s="179"/>
    </row>
    <row r="48" customFormat="false" ht="15" hidden="false" customHeight="false" outlineLevel="0" collapsed="false">
      <c r="A48" s="175" t="s">
        <v>200</v>
      </c>
      <c r="B48" s="180" t="s">
        <v>201</v>
      </c>
      <c r="C48" s="182"/>
      <c r="D48" s="182"/>
    </row>
    <row r="49" customFormat="false" ht="15.75" hidden="false" customHeight="true" outlineLevel="0" collapsed="false">
      <c r="A49" s="183" t="s">
        <v>22</v>
      </c>
      <c r="B49" s="183"/>
      <c r="C49" s="183"/>
      <c r="D49" s="184" t="n">
        <f aca="false">D43+D44+D45</f>
        <v>1886.131</v>
      </c>
    </row>
    <row r="50" customFormat="false" ht="15" hidden="false" customHeight="false" outlineLevel="0" collapsed="false">
      <c r="A50" s="160"/>
      <c r="B50" s="160"/>
      <c r="C50" s="185"/>
      <c r="D50" s="185"/>
    </row>
    <row r="51" customFormat="false" ht="15" hidden="false" customHeight="true" outlineLevel="0" collapsed="false">
      <c r="A51" s="186" t="s">
        <v>202</v>
      </c>
      <c r="B51" s="186"/>
      <c r="C51" s="186"/>
      <c r="D51" s="186"/>
    </row>
    <row r="52" customFormat="false" ht="15" hidden="false" customHeight="false" outlineLevel="0" collapsed="false">
      <c r="A52" s="187"/>
      <c r="B52" s="160"/>
      <c r="C52" s="185"/>
      <c r="D52" s="185"/>
    </row>
    <row r="53" customFormat="false" ht="15" hidden="false" customHeight="false" outlineLevel="0" collapsed="false">
      <c r="A53" s="187"/>
      <c r="B53" s="160"/>
      <c r="C53" s="185"/>
      <c r="D53" s="185"/>
    </row>
    <row r="54" customFormat="false" ht="15" hidden="false" customHeight="false" outlineLevel="0" collapsed="false">
      <c r="A54" s="172" t="s">
        <v>203</v>
      </c>
      <c r="B54" s="172"/>
      <c r="C54" s="172"/>
      <c r="D54" s="172"/>
    </row>
    <row r="55" customFormat="false" ht="15" hidden="false" customHeight="false" outlineLevel="0" collapsed="false">
      <c r="A55" s="188"/>
    </row>
    <row r="56" customFormat="false" ht="15" hidden="false" customHeight="false" outlineLevel="0" collapsed="false">
      <c r="A56" s="189" t="s">
        <v>204</v>
      </c>
      <c r="B56" s="189"/>
      <c r="C56" s="189"/>
      <c r="D56" s="189"/>
    </row>
    <row r="58" customFormat="false" ht="30.75" hidden="false" customHeight="true" outlineLevel="0" collapsed="false">
      <c r="A58" s="173" t="s">
        <v>205</v>
      </c>
      <c r="B58" s="173" t="s">
        <v>206</v>
      </c>
      <c r="C58" s="173"/>
      <c r="D58" s="173" t="s">
        <v>195</v>
      </c>
    </row>
    <row r="59" customFormat="false" ht="14.85" hidden="false" customHeight="true" outlineLevel="0" collapsed="false">
      <c r="A59" s="190" t="s">
        <v>163</v>
      </c>
      <c r="B59" s="191" t="s">
        <v>207</v>
      </c>
      <c r="C59" s="191"/>
      <c r="D59" s="192" t="n">
        <f aca="false">'CUSTO POR TRABALHADOR'!D48</f>
        <v>157.177583333333</v>
      </c>
      <c r="E59" s="178"/>
      <c r="F59" s="179"/>
      <c r="G59" s="179"/>
    </row>
    <row r="60" customFormat="false" ht="14.85" hidden="false" customHeight="true" outlineLevel="0" collapsed="false">
      <c r="A60" s="190" t="s">
        <v>166</v>
      </c>
      <c r="B60" s="191" t="s">
        <v>208</v>
      </c>
      <c r="C60" s="191"/>
      <c r="D60" s="192" t="n">
        <f aca="false">'CUSTO POR TRABALHADOR'!D53+'CUSTO POR TRABALHADOR'!E58</f>
        <v>209.570111111111</v>
      </c>
      <c r="E60" s="178"/>
      <c r="F60" s="179"/>
      <c r="G60" s="179"/>
    </row>
    <row r="61" customFormat="false" ht="15.75" hidden="false" customHeight="true" outlineLevel="0" collapsed="false">
      <c r="A61" s="183" t="s">
        <v>22</v>
      </c>
      <c r="B61" s="183"/>
      <c r="C61" s="183"/>
      <c r="D61" s="193" t="n">
        <f aca="false">D59+D60</f>
        <v>366.747694444444</v>
      </c>
    </row>
    <row r="63" customFormat="false" ht="64.5" hidden="false" customHeight="true" outlineLevel="0" collapsed="false">
      <c r="A63" s="194" t="s">
        <v>209</v>
      </c>
      <c r="B63" s="194"/>
      <c r="C63" s="194"/>
      <c r="D63" s="194"/>
    </row>
    <row r="64" customFormat="false" ht="13.8" hidden="false" customHeight="false" outlineLevel="0" collapsed="false">
      <c r="A64" s="195"/>
      <c r="B64" s="195"/>
      <c r="C64" s="195"/>
      <c r="D64" s="195"/>
    </row>
    <row r="65" customFormat="false" ht="32.25" hidden="false" customHeight="true" outlineLevel="0" collapsed="false">
      <c r="A65" s="196" t="s">
        <v>210</v>
      </c>
      <c r="B65" s="196"/>
      <c r="C65" s="196"/>
      <c r="D65" s="196"/>
    </row>
    <row r="67" customFormat="false" ht="15" hidden="false" customHeight="false" outlineLevel="0" collapsed="false">
      <c r="A67" s="173" t="s">
        <v>211</v>
      </c>
      <c r="B67" s="174" t="s">
        <v>212</v>
      </c>
      <c r="C67" s="174" t="s">
        <v>213</v>
      </c>
      <c r="D67" s="174" t="s">
        <v>195</v>
      </c>
      <c r="E67" s="197"/>
      <c r="F67" s="198"/>
      <c r="G67" s="198"/>
    </row>
    <row r="68" customFormat="false" ht="15" hidden="false" customHeight="false" outlineLevel="0" collapsed="false">
      <c r="A68" s="175" t="s">
        <v>163</v>
      </c>
      <c r="B68" s="180" t="s">
        <v>214</v>
      </c>
      <c r="C68" s="199" t="n">
        <v>0.2</v>
      </c>
      <c r="D68" s="177" t="n">
        <f aca="false">(D49+D61)*C68</f>
        <v>450.575738888889</v>
      </c>
      <c r="E68" s="178"/>
      <c r="F68" s="179"/>
      <c r="G68" s="179"/>
    </row>
    <row r="69" customFormat="false" ht="15" hidden="false" customHeight="false" outlineLevel="0" collapsed="false">
      <c r="A69" s="175" t="s">
        <v>166</v>
      </c>
      <c r="B69" s="180" t="s">
        <v>215</v>
      </c>
      <c r="C69" s="199" t="n">
        <v>0.025</v>
      </c>
      <c r="D69" s="177" t="n">
        <f aca="false">(D49+D61)*C69</f>
        <v>56.3219673611111</v>
      </c>
      <c r="E69" s="178"/>
      <c r="F69" s="179"/>
      <c r="G69" s="179"/>
    </row>
    <row r="70" customFormat="false" ht="15" hidden="false" customHeight="false" outlineLevel="0" collapsed="false">
      <c r="A70" s="175" t="s">
        <v>169</v>
      </c>
      <c r="B70" s="180" t="s">
        <v>216</v>
      </c>
      <c r="C70" s="199" t="n">
        <v>0.03</v>
      </c>
      <c r="D70" s="177" t="n">
        <f aca="false">(D49+D61)*C70</f>
        <v>67.5863608333333</v>
      </c>
      <c r="E70" s="178"/>
      <c r="F70" s="179"/>
      <c r="G70" s="179"/>
    </row>
    <row r="71" customFormat="false" ht="15" hidden="false" customHeight="false" outlineLevel="0" collapsed="false">
      <c r="A71" s="175" t="s">
        <v>172</v>
      </c>
      <c r="B71" s="180" t="s">
        <v>217</v>
      </c>
      <c r="C71" s="199" t="n">
        <v>0.015</v>
      </c>
      <c r="D71" s="177" t="n">
        <f aca="false">(D49+D61)*C71</f>
        <v>33.7931804166667</v>
      </c>
      <c r="E71" s="200"/>
      <c r="F71" s="201"/>
      <c r="G71" s="201"/>
    </row>
    <row r="72" customFormat="false" ht="15" hidden="false" customHeight="false" outlineLevel="0" collapsed="false">
      <c r="A72" s="175" t="s">
        <v>198</v>
      </c>
      <c r="B72" s="180" t="s">
        <v>218</v>
      </c>
      <c r="C72" s="199" t="n">
        <v>0.01</v>
      </c>
      <c r="D72" s="177" t="n">
        <f aca="false">(D49+D61)*C72</f>
        <v>22.5287869444444</v>
      </c>
      <c r="E72" s="200"/>
      <c r="F72" s="201"/>
      <c r="G72" s="201"/>
    </row>
    <row r="73" customFormat="false" ht="15" hidden="false" customHeight="false" outlineLevel="0" collapsed="false">
      <c r="A73" s="175" t="s">
        <v>219</v>
      </c>
      <c r="B73" s="180" t="s">
        <v>41</v>
      </c>
      <c r="C73" s="199" t="n">
        <v>0.006</v>
      </c>
      <c r="D73" s="177" t="n">
        <f aca="false">(D49+D61)*C73</f>
        <v>13.5172721666667</v>
      </c>
      <c r="E73" s="200"/>
      <c r="F73" s="201"/>
      <c r="G73" s="201"/>
    </row>
    <row r="74" customFormat="false" ht="15" hidden="false" customHeight="false" outlineLevel="0" collapsed="false">
      <c r="A74" s="175" t="s">
        <v>200</v>
      </c>
      <c r="B74" s="180" t="s">
        <v>42</v>
      </c>
      <c r="C74" s="199" t="n">
        <v>0.002</v>
      </c>
      <c r="D74" s="177" t="n">
        <f aca="false">(D49+D61)*C74</f>
        <v>4.50575738888889</v>
      </c>
      <c r="E74" s="200"/>
      <c r="F74" s="201"/>
      <c r="G74" s="201"/>
    </row>
    <row r="75" customFormat="false" ht="15" hidden="false" customHeight="false" outlineLevel="0" collapsed="false">
      <c r="A75" s="175" t="s">
        <v>220</v>
      </c>
      <c r="B75" s="180" t="s">
        <v>43</v>
      </c>
      <c r="C75" s="199" t="n">
        <v>0.08</v>
      </c>
      <c r="D75" s="177" t="n">
        <f aca="false">(D49+D61)*C75</f>
        <v>180.230295555556</v>
      </c>
      <c r="E75" s="178"/>
      <c r="F75" s="179"/>
      <c r="G75" s="179"/>
    </row>
    <row r="76" customFormat="false" ht="15.75" hidden="false" customHeight="true" outlineLevel="0" collapsed="false">
      <c r="A76" s="183" t="s">
        <v>221</v>
      </c>
      <c r="B76" s="183"/>
      <c r="C76" s="202" t="n">
        <f aca="false">C68+C69+C70+C71+C72+C73+C74+C75</f>
        <v>0.368</v>
      </c>
      <c r="D76" s="184" t="n">
        <f aca="false">SUM(D68:D75)</f>
        <v>829.059359555555</v>
      </c>
    </row>
    <row r="77" customFormat="false" ht="15" hidden="false" customHeight="false" outlineLevel="0" collapsed="false">
      <c r="A77" s="160"/>
      <c r="B77" s="160"/>
      <c r="C77" s="203"/>
      <c r="D77" s="185"/>
    </row>
    <row r="78" customFormat="false" ht="77.25" hidden="false" customHeight="true" outlineLevel="0" collapsed="false">
      <c r="A78" s="186" t="s">
        <v>222</v>
      </c>
      <c r="B78" s="186"/>
      <c r="C78" s="186"/>
      <c r="D78" s="186"/>
    </row>
    <row r="79" customFormat="false" ht="15" hidden="false" customHeight="false" outlineLevel="0" collapsed="false">
      <c r="A79" s="160"/>
      <c r="B79" s="160"/>
      <c r="C79" s="203"/>
      <c r="D79" s="185"/>
    </row>
    <row r="80" customFormat="false" ht="156" hidden="false" customHeight="true" outlineLevel="0" collapsed="false">
      <c r="A80" s="204" t="s">
        <v>223</v>
      </c>
      <c r="B80" s="204"/>
      <c r="C80" s="204"/>
      <c r="D80" s="204"/>
    </row>
    <row r="81" customFormat="false" ht="15" hidden="false" customHeight="false" outlineLevel="0" collapsed="false">
      <c r="A81" s="160"/>
      <c r="B81" s="160"/>
      <c r="C81" s="203"/>
      <c r="D81" s="185"/>
    </row>
    <row r="82" customFormat="false" ht="15" hidden="false" customHeight="false" outlineLevel="0" collapsed="false">
      <c r="A82" s="189" t="s">
        <v>224</v>
      </c>
      <c r="B82" s="189"/>
      <c r="C82" s="189"/>
    </row>
    <row r="84" customFormat="false" ht="15.75" hidden="false" customHeight="true" outlineLevel="0" collapsed="false">
      <c r="A84" s="173" t="s">
        <v>225</v>
      </c>
      <c r="B84" s="173" t="s">
        <v>226</v>
      </c>
      <c r="C84" s="173"/>
      <c r="D84" s="173"/>
      <c r="E84" s="174" t="s">
        <v>195</v>
      </c>
    </row>
    <row r="85" customFormat="false" ht="15" hidden="false" customHeight="true" outlineLevel="0" collapsed="false">
      <c r="A85" s="190" t="s">
        <v>163</v>
      </c>
      <c r="B85" s="176" t="s">
        <v>227</v>
      </c>
      <c r="C85" s="176"/>
      <c r="D85" s="176"/>
      <c r="E85" s="177" t="n">
        <f aca="false">D88-D89</f>
        <v>77.9736</v>
      </c>
      <c r="F85" s="178"/>
      <c r="G85" s="179"/>
      <c r="H85" s="205"/>
    </row>
    <row r="86" customFormat="false" ht="15" hidden="false" customHeight="false" outlineLevel="0" collapsed="false">
      <c r="A86" s="190"/>
      <c r="B86" s="206" t="s">
        <v>228</v>
      </c>
      <c r="C86" s="207" t="n">
        <v>4.05</v>
      </c>
      <c r="D86" s="208"/>
      <c r="E86" s="209"/>
    </row>
    <row r="87" customFormat="false" ht="15" hidden="false" customHeight="false" outlineLevel="0" collapsed="false">
      <c r="A87" s="190"/>
      <c r="B87" s="206" t="s">
        <v>229</v>
      </c>
      <c r="C87" s="210" t="n">
        <v>2</v>
      </c>
      <c r="D87" s="208"/>
      <c r="E87" s="209"/>
    </row>
    <row r="88" customFormat="false" ht="18" hidden="false" customHeight="true" outlineLevel="0" collapsed="false">
      <c r="A88" s="190"/>
      <c r="B88" s="206" t="s">
        <v>230</v>
      </c>
      <c r="C88" s="210" t="n">
        <v>15</v>
      </c>
      <c r="D88" s="207" t="n">
        <f aca="false">C86*C87*C88</f>
        <v>121.5</v>
      </c>
      <c r="E88" s="211"/>
    </row>
    <row r="89" customFormat="false" ht="15" hidden="false" customHeight="false" outlineLevel="0" collapsed="false">
      <c r="A89" s="190"/>
      <c r="B89" s="206" t="s">
        <v>231</v>
      </c>
      <c r="C89" s="212" t="n">
        <v>0.06</v>
      </c>
      <c r="D89" s="207" t="n">
        <f aca="false">C89*725.44</f>
        <v>43.5264</v>
      </c>
      <c r="E89" s="211"/>
    </row>
    <row r="90" customFormat="false" ht="15" hidden="false" customHeight="true" outlineLevel="0" collapsed="false">
      <c r="A90" s="190" t="s">
        <v>166</v>
      </c>
      <c r="B90" s="176" t="s">
        <v>232</v>
      </c>
      <c r="C90" s="176"/>
      <c r="D90" s="176"/>
      <c r="E90" s="177" t="n">
        <f aca="false">D92-D93</f>
        <v>264</v>
      </c>
      <c r="F90" s="178"/>
      <c r="G90" s="179"/>
      <c r="H90" s="179"/>
    </row>
    <row r="91" customFormat="false" ht="15" hidden="false" customHeight="false" outlineLevel="0" collapsed="false">
      <c r="A91" s="190"/>
      <c r="B91" s="213" t="s">
        <v>233</v>
      </c>
      <c r="C91" s="214" t="n">
        <v>22</v>
      </c>
      <c r="D91" s="215"/>
      <c r="E91" s="216"/>
      <c r="G91" s="167"/>
    </row>
    <row r="92" customFormat="false" ht="15" hidden="false" customHeight="false" outlineLevel="0" collapsed="false">
      <c r="A92" s="190"/>
      <c r="B92" s="213" t="s">
        <v>234</v>
      </c>
      <c r="C92" s="217" t="n">
        <v>15</v>
      </c>
      <c r="D92" s="214" t="n">
        <f aca="false">C91*C92</f>
        <v>330</v>
      </c>
      <c r="E92" s="216"/>
      <c r="G92" s="167"/>
    </row>
    <row r="93" customFormat="false" ht="15" hidden="false" customHeight="false" outlineLevel="0" collapsed="false">
      <c r="A93" s="190"/>
      <c r="B93" s="218" t="s">
        <v>231</v>
      </c>
      <c r="C93" s="219" t="n">
        <v>0.2</v>
      </c>
      <c r="D93" s="214" t="n">
        <f aca="false">D92*C93</f>
        <v>66</v>
      </c>
      <c r="E93" s="216"/>
      <c r="F93" s="178"/>
      <c r="G93" s="179"/>
      <c r="H93" s="179"/>
    </row>
    <row r="94" customFormat="false" ht="15" hidden="false" customHeight="true" outlineLevel="0" collapsed="false">
      <c r="A94" s="190" t="s">
        <v>169</v>
      </c>
      <c r="B94" s="220" t="s">
        <v>235</v>
      </c>
      <c r="C94" s="220"/>
      <c r="D94" s="220"/>
      <c r="E94" s="192"/>
      <c r="F94" s="178"/>
      <c r="G94" s="179"/>
      <c r="H94" s="179"/>
    </row>
    <row r="95" customFormat="false" ht="15" hidden="false" customHeight="true" outlineLevel="0" collapsed="false">
      <c r="A95" s="190" t="s">
        <v>172</v>
      </c>
      <c r="B95" s="220" t="s">
        <v>236</v>
      </c>
      <c r="C95" s="220"/>
      <c r="D95" s="220"/>
      <c r="E95" s="177"/>
      <c r="F95" s="221"/>
      <c r="G95" s="179"/>
      <c r="H95" s="179"/>
    </row>
    <row r="96" customFormat="false" ht="15" hidden="false" customHeight="false" outlineLevel="0" collapsed="false">
      <c r="A96" s="190" t="s">
        <v>198</v>
      </c>
      <c r="B96" s="222" t="s">
        <v>237</v>
      </c>
      <c r="C96" s="222"/>
      <c r="D96" s="223"/>
      <c r="E96" s="177"/>
      <c r="F96" s="178"/>
      <c r="G96" s="179"/>
      <c r="H96" s="179"/>
    </row>
    <row r="97" customFormat="false" ht="15.75" hidden="false" customHeight="true" outlineLevel="0" collapsed="false">
      <c r="A97" s="175" t="s">
        <v>219</v>
      </c>
      <c r="B97" s="176" t="s">
        <v>71</v>
      </c>
      <c r="C97" s="176"/>
      <c r="D97" s="176"/>
      <c r="E97" s="224" t="n">
        <v>10.62</v>
      </c>
    </row>
    <row r="98" customFormat="false" ht="15.75" hidden="false" customHeight="true" outlineLevel="0" collapsed="false">
      <c r="A98" s="175" t="s">
        <v>200</v>
      </c>
      <c r="B98" s="176" t="s">
        <v>201</v>
      </c>
      <c r="C98" s="176"/>
      <c r="D98" s="176"/>
      <c r="E98" s="182"/>
    </row>
    <row r="99" customFormat="false" ht="15.75" hidden="false" customHeight="true" outlineLevel="0" collapsed="false">
      <c r="A99" s="225" t="s">
        <v>22</v>
      </c>
      <c r="B99" s="225"/>
      <c r="C99" s="225"/>
      <c r="D99" s="225"/>
      <c r="E99" s="184" t="n">
        <f aca="false">E85+E90+E97</f>
        <v>352.5936</v>
      </c>
    </row>
    <row r="101" customFormat="false" ht="49.5" hidden="false" customHeight="true" outlineLevel="0" collapsed="false">
      <c r="A101" s="226" t="s">
        <v>238</v>
      </c>
      <c r="B101" s="226"/>
      <c r="C101" s="226"/>
      <c r="D101" s="226"/>
      <c r="E101" s="226"/>
    </row>
    <row r="103" customFormat="false" ht="15" hidden="false" customHeight="false" outlineLevel="0" collapsed="false">
      <c r="A103" s="189" t="s">
        <v>239</v>
      </c>
      <c r="B103" s="189"/>
      <c r="C103" s="189"/>
    </row>
    <row r="105" customFormat="false" ht="15" hidden="false" customHeight="false" outlineLevel="0" collapsed="false">
      <c r="A105" s="173" t="n">
        <v>2</v>
      </c>
      <c r="B105" s="174" t="s">
        <v>240</v>
      </c>
      <c r="C105" s="174" t="s">
        <v>195</v>
      </c>
    </row>
    <row r="106" customFormat="false" ht="15" hidden="false" customHeight="false" outlineLevel="0" collapsed="false">
      <c r="A106" s="175" t="s">
        <v>205</v>
      </c>
      <c r="B106" s="180" t="s">
        <v>206</v>
      </c>
      <c r="C106" s="177" t="n">
        <f aca="false">D61</f>
        <v>366.747694444444</v>
      </c>
    </row>
    <row r="107" customFormat="false" ht="15" hidden="false" customHeight="false" outlineLevel="0" collapsed="false">
      <c r="A107" s="175" t="s">
        <v>211</v>
      </c>
      <c r="B107" s="180" t="s">
        <v>212</v>
      </c>
      <c r="C107" s="177" t="n">
        <f aca="false">D76</f>
        <v>829.059359555555</v>
      </c>
    </row>
    <row r="108" customFormat="false" ht="15" hidden="false" customHeight="false" outlineLevel="0" collapsed="false">
      <c r="A108" s="175" t="s">
        <v>225</v>
      </c>
      <c r="B108" s="180" t="s">
        <v>226</v>
      </c>
      <c r="C108" s="177" t="n">
        <f aca="false">E99</f>
        <v>352.5936</v>
      </c>
    </row>
    <row r="109" customFormat="false" ht="15.75" hidden="false" customHeight="true" outlineLevel="0" collapsed="false">
      <c r="A109" s="183" t="s">
        <v>22</v>
      </c>
      <c r="B109" s="183"/>
      <c r="C109" s="184" t="n">
        <f aca="false">SUM(C106:C108)</f>
        <v>1548.400654</v>
      </c>
    </row>
    <row r="110" customFormat="false" ht="15" hidden="false" customHeight="false" outlineLevel="0" collapsed="false">
      <c r="A110" s="227"/>
    </row>
    <row r="112" customFormat="false" ht="15" hidden="false" customHeight="false" outlineLevel="0" collapsed="false">
      <c r="A112" s="172" t="s">
        <v>241</v>
      </c>
      <c r="B112" s="172"/>
      <c r="C112" s="172"/>
    </row>
    <row r="114" customFormat="false" ht="15.75" hidden="false" customHeight="true" outlineLevel="0" collapsed="false">
      <c r="A114" s="173" t="s">
        <v>242</v>
      </c>
      <c r="B114" s="173" t="s">
        <v>243</v>
      </c>
      <c r="C114" s="173"/>
      <c r="D114" s="174" t="s">
        <v>195</v>
      </c>
    </row>
    <row r="115" customFormat="false" ht="14.85" hidden="false" customHeight="true" outlineLevel="0" collapsed="false">
      <c r="A115" s="175" t="s">
        <v>163</v>
      </c>
      <c r="B115" s="228" t="s">
        <v>244</v>
      </c>
      <c r="C115" s="228"/>
      <c r="D115" s="177" t="n">
        <f aca="false">'CUSTO POR TRABALHADOR'!D167</f>
        <v>232.1419075</v>
      </c>
      <c r="E115" s="178"/>
      <c r="F115" s="179"/>
      <c r="G115" s="179"/>
    </row>
    <row r="116" customFormat="false" ht="14.85" hidden="false" customHeight="true" outlineLevel="0" collapsed="false">
      <c r="A116" s="175" t="s">
        <v>166</v>
      </c>
      <c r="B116" s="228" t="s">
        <v>245</v>
      </c>
      <c r="C116" s="228"/>
      <c r="D116" s="177" t="n">
        <f aca="false">8%*D115</f>
        <v>18.5713526</v>
      </c>
      <c r="E116" s="178"/>
      <c r="F116" s="179"/>
      <c r="G116" s="179"/>
    </row>
    <row r="117" customFormat="false" ht="14.85" hidden="false" customHeight="true" outlineLevel="0" collapsed="false">
      <c r="A117" s="175" t="s">
        <v>169</v>
      </c>
      <c r="B117" s="228" t="s">
        <v>246</v>
      </c>
      <c r="C117" s="228"/>
      <c r="D117" s="177" t="n">
        <f aca="false">'CUSTO POR TRABALHADOR'!D172</f>
        <v>72.0921182222222</v>
      </c>
      <c r="E117" s="178"/>
      <c r="F117" s="179"/>
      <c r="G117" s="179"/>
    </row>
    <row r="118" customFormat="false" ht="14.85" hidden="false" customHeight="true" outlineLevel="0" collapsed="false">
      <c r="A118" s="175" t="s">
        <v>172</v>
      </c>
      <c r="B118" s="228" t="s">
        <v>247</v>
      </c>
      <c r="C118" s="228"/>
      <c r="D118" s="177" t="n">
        <f aca="false">'CUSTO POR TRABALHADOR'!D184</f>
        <v>129.033412833333</v>
      </c>
      <c r="E118" s="178"/>
      <c r="F118" s="179"/>
      <c r="G118" s="179"/>
    </row>
    <row r="119" customFormat="false" ht="14.85" hidden="false" customHeight="true" outlineLevel="0" collapsed="false">
      <c r="A119" s="175" t="s">
        <v>198</v>
      </c>
      <c r="B119" s="228" t="s">
        <v>248</v>
      </c>
      <c r="C119" s="228"/>
      <c r="D119" s="177" t="n">
        <f aca="false">C76*D118</f>
        <v>47.4842959226667</v>
      </c>
      <c r="E119" s="229"/>
      <c r="F119" s="230"/>
      <c r="G119" s="230"/>
    </row>
    <row r="120" customFormat="false" ht="14.85" hidden="false" customHeight="true" outlineLevel="0" collapsed="false">
      <c r="A120" s="175" t="s">
        <v>219</v>
      </c>
      <c r="B120" s="228" t="s">
        <v>249</v>
      </c>
      <c r="C120" s="228"/>
      <c r="D120" s="177" t="n">
        <f aca="false">'CUSTO POR TRABALHADOR'!D189</f>
        <v>72.0921182222222</v>
      </c>
      <c r="E120" s="229"/>
      <c r="F120" s="230"/>
      <c r="G120" s="230"/>
    </row>
    <row r="121" customFormat="false" ht="15.75" hidden="false" customHeight="true" outlineLevel="0" collapsed="false">
      <c r="A121" s="183" t="s">
        <v>22</v>
      </c>
      <c r="B121" s="183"/>
      <c r="C121" s="183"/>
      <c r="D121" s="184" t="n">
        <f aca="false">SUM(D115:D120)</f>
        <v>571.415205300444</v>
      </c>
    </row>
    <row r="124" customFormat="false" ht="15" hidden="false" customHeight="false" outlineLevel="0" collapsed="false">
      <c r="A124" s="172" t="s">
        <v>250</v>
      </c>
      <c r="B124" s="172"/>
      <c r="C124" s="172"/>
    </row>
    <row r="126" customFormat="false" ht="78.75" hidden="false" customHeight="true" outlineLevel="0" collapsed="false">
      <c r="A126" s="231" t="s">
        <v>251</v>
      </c>
      <c r="B126" s="231"/>
      <c r="C126" s="231"/>
    </row>
    <row r="128" customFormat="false" ht="15" hidden="false" customHeight="false" outlineLevel="0" collapsed="false">
      <c r="A128" s="189" t="s">
        <v>252</v>
      </c>
      <c r="B128" s="189"/>
      <c r="C128" s="189"/>
    </row>
    <row r="129" customFormat="false" ht="15" hidden="false" customHeight="false" outlineLevel="0" collapsed="false">
      <c r="A129" s="188"/>
    </row>
    <row r="130" customFormat="false" ht="15.75" hidden="false" customHeight="true" outlineLevel="0" collapsed="false">
      <c r="A130" s="173" t="s">
        <v>253</v>
      </c>
      <c r="B130" s="173" t="s">
        <v>254</v>
      </c>
      <c r="C130" s="173"/>
      <c r="D130" s="174" t="s">
        <v>195</v>
      </c>
    </row>
    <row r="131" customFormat="false" ht="14.85" hidden="false" customHeight="true" outlineLevel="0" collapsed="false">
      <c r="A131" s="175" t="s">
        <v>163</v>
      </c>
      <c r="B131" s="180" t="s">
        <v>109</v>
      </c>
      <c r="C131" s="180"/>
      <c r="D131" s="177" t="n">
        <f aca="false">(D49+C109+D121)*9.075%</f>
        <v>363.539677481515</v>
      </c>
    </row>
    <row r="132" customFormat="false" ht="14.85" hidden="false" customHeight="true" outlineLevel="0" collapsed="false">
      <c r="A132" s="175" t="s">
        <v>166</v>
      </c>
      <c r="B132" s="180" t="s">
        <v>254</v>
      </c>
      <c r="C132" s="180"/>
      <c r="D132" s="177" t="n">
        <f aca="false">(D49+C109+D121)*1.66%</f>
        <v>66.4987178643874</v>
      </c>
      <c r="E132" s="229"/>
      <c r="F132" s="230"/>
      <c r="G132" s="230"/>
    </row>
    <row r="133" customFormat="false" ht="14.85" hidden="false" customHeight="true" outlineLevel="0" collapsed="false">
      <c r="A133" s="175" t="s">
        <v>169</v>
      </c>
      <c r="B133" s="180" t="s">
        <v>255</v>
      </c>
      <c r="C133" s="180"/>
      <c r="D133" s="177" t="n">
        <f aca="false">(D49+C109+D121)*0.08%</f>
        <v>3.20475748744036</v>
      </c>
      <c r="E133" s="178"/>
      <c r="F133" s="179"/>
      <c r="G133" s="179"/>
    </row>
    <row r="134" customFormat="false" ht="14.85" hidden="false" customHeight="true" outlineLevel="0" collapsed="false">
      <c r="A134" s="175" t="s">
        <v>172</v>
      </c>
      <c r="B134" s="180" t="s">
        <v>256</v>
      </c>
      <c r="C134" s="180"/>
      <c r="D134" s="177" t="n">
        <f aca="false">(D49+C109+D121)*0.27%</f>
        <v>10.8160565201112</v>
      </c>
      <c r="E134" s="178"/>
      <c r="F134" s="179"/>
      <c r="G134" s="179"/>
    </row>
    <row r="135" customFormat="false" ht="14.85" hidden="false" customHeight="true" outlineLevel="0" collapsed="false">
      <c r="A135" s="175" t="s">
        <v>198</v>
      </c>
      <c r="B135" s="180" t="s">
        <v>257</v>
      </c>
      <c r="C135" s="180"/>
      <c r="D135" s="177" t="n">
        <f aca="false">(D49+C109+D121)*0.03%</f>
        <v>1.20178405779013</v>
      </c>
      <c r="E135" s="178"/>
      <c r="F135" s="179"/>
      <c r="G135" s="179"/>
    </row>
    <row r="136" customFormat="false" ht="14.85" hidden="false" customHeight="true" outlineLevel="0" collapsed="false">
      <c r="A136" s="175" t="s">
        <v>219</v>
      </c>
      <c r="B136" s="180" t="s">
        <v>258</v>
      </c>
      <c r="C136" s="180"/>
      <c r="D136" s="177" t="n">
        <f aca="false">(D49+C109+D121)*1.66%</f>
        <v>66.4987178643874</v>
      </c>
      <c r="E136" s="178"/>
      <c r="F136" s="179"/>
      <c r="G136" s="179"/>
    </row>
    <row r="137" customFormat="false" ht="14.85" hidden="false" customHeight="true" outlineLevel="0" collapsed="false">
      <c r="A137" s="175" t="s">
        <v>200</v>
      </c>
      <c r="B137" s="180" t="s">
        <v>201</v>
      </c>
      <c r="C137" s="180"/>
      <c r="D137" s="182"/>
    </row>
    <row r="138" customFormat="false" ht="15.75" hidden="false" customHeight="true" outlineLevel="0" collapsed="false">
      <c r="A138" s="232" t="s">
        <v>259</v>
      </c>
      <c r="B138" s="232"/>
      <c r="C138" s="232"/>
      <c r="D138" s="177" t="n">
        <f aca="false">D136+D135+D134+D133+D132+D131</f>
        <v>511.759711275632</v>
      </c>
    </row>
    <row r="139" customFormat="false" ht="14.85" hidden="false" customHeight="true" outlineLevel="0" collapsed="false">
      <c r="A139" s="233" t="s">
        <v>220</v>
      </c>
      <c r="B139" s="180" t="s">
        <v>260</v>
      </c>
      <c r="C139" s="180"/>
      <c r="D139" s="177" t="n">
        <f aca="false">C76*D138</f>
        <v>188.327573749433</v>
      </c>
    </row>
    <row r="140" customFormat="false" ht="15.75" hidden="false" customHeight="true" outlineLevel="0" collapsed="false">
      <c r="A140" s="183" t="s">
        <v>221</v>
      </c>
      <c r="B140" s="183"/>
      <c r="C140" s="183"/>
      <c r="D140" s="184" t="n">
        <f aca="false">D138+D139</f>
        <v>700.087285025064</v>
      </c>
    </row>
    <row r="142" customFormat="false" ht="36.75" hidden="false" customHeight="true" outlineLevel="0" collapsed="false">
      <c r="A142" s="234" t="s">
        <v>261</v>
      </c>
      <c r="B142" s="234"/>
      <c r="C142" s="234"/>
      <c r="D142" s="234"/>
    </row>
    <row r="144" customFormat="false" ht="15" hidden="false" customHeight="false" outlineLevel="0" collapsed="false">
      <c r="A144" s="189" t="s">
        <v>262</v>
      </c>
      <c r="B144" s="189"/>
      <c r="C144" s="189"/>
    </row>
    <row r="145" customFormat="false" ht="15" hidden="false" customHeight="false" outlineLevel="0" collapsed="false">
      <c r="A145" s="188"/>
    </row>
    <row r="146" customFormat="false" ht="15.75" hidden="false" customHeight="true" outlineLevel="0" collapsed="false">
      <c r="A146" s="173" t="n">
        <v>4</v>
      </c>
      <c r="B146" s="173" t="s">
        <v>263</v>
      </c>
      <c r="C146" s="173"/>
      <c r="D146" s="174" t="s">
        <v>195</v>
      </c>
    </row>
    <row r="147" customFormat="false" ht="15" hidden="false" customHeight="false" outlineLevel="0" collapsed="false">
      <c r="A147" s="175" t="s">
        <v>253</v>
      </c>
      <c r="B147" s="180" t="s">
        <v>254</v>
      </c>
      <c r="C147" s="199"/>
      <c r="D147" s="235" t="n">
        <f aca="false">D140</f>
        <v>700.087285025064</v>
      </c>
    </row>
    <row r="148" customFormat="false" ht="15.75" hidden="false" customHeight="true" outlineLevel="0" collapsed="false">
      <c r="A148" s="183" t="s">
        <v>22</v>
      </c>
      <c r="B148" s="183"/>
      <c r="C148" s="202"/>
      <c r="D148" s="236" t="n">
        <f aca="false">D147</f>
        <v>700.087285025064</v>
      </c>
    </row>
    <row r="151" customFormat="false" ht="15" hidden="false" customHeight="false" outlineLevel="0" collapsed="false">
      <c r="A151" s="172" t="s">
        <v>264</v>
      </c>
      <c r="B151" s="172"/>
      <c r="C151" s="172"/>
    </row>
    <row r="153" customFormat="false" ht="15" hidden="false" customHeight="false" outlineLevel="0" collapsed="false">
      <c r="A153" s="173" t="n">
        <v>5</v>
      </c>
      <c r="B153" s="237" t="s">
        <v>152</v>
      </c>
      <c r="C153" s="174" t="s">
        <v>195</v>
      </c>
    </row>
    <row r="154" customFormat="false" ht="15" hidden="false" customHeight="false" outlineLevel="0" collapsed="false">
      <c r="A154" s="175" t="s">
        <v>163</v>
      </c>
      <c r="B154" s="180" t="s">
        <v>265</v>
      </c>
      <c r="C154" s="177" t="n">
        <f aca="false">'CUSTO POR TRABALHADOR'!D280</f>
        <v>114.686512163838</v>
      </c>
      <c r="D154" s="178"/>
      <c r="E154" s="179"/>
      <c r="F154" s="179"/>
    </row>
    <row r="155" customFormat="false" ht="15" hidden="false" customHeight="false" outlineLevel="0" collapsed="false">
      <c r="A155" s="175" t="s">
        <v>166</v>
      </c>
      <c r="B155" s="180" t="s">
        <v>266</v>
      </c>
      <c r="C155" s="177"/>
      <c r="D155" s="229"/>
      <c r="E155" s="230"/>
      <c r="F155" s="230"/>
    </row>
    <row r="156" customFormat="false" ht="15" hidden="false" customHeight="false" outlineLevel="0" collapsed="false">
      <c r="A156" s="175" t="s">
        <v>169</v>
      </c>
      <c r="B156" s="180" t="s">
        <v>267</v>
      </c>
      <c r="C156" s="177"/>
      <c r="D156" s="229"/>
      <c r="E156" s="230"/>
      <c r="F156" s="230"/>
    </row>
    <row r="157" customFormat="false" ht="15" hidden="false" customHeight="false" outlineLevel="0" collapsed="false">
      <c r="A157" s="175" t="s">
        <v>172</v>
      </c>
      <c r="B157" s="180" t="s">
        <v>201</v>
      </c>
      <c r="C157" s="177"/>
    </row>
    <row r="158" customFormat="false" ht="15.75" hidden="false" customHeight="true" outlineLevel="0" collapsed="false">
      <c r="A158" s="183" t="s">
        <v>221</v>
      </c>
      <c r="B158" s="183"/>
      <c r="C158" s="184" t="n">
        <f aca="false">SUM(C154:C157)</f>
        <v>114.686512163838</v>
      </c>
    </row>
    <row r="160" customFormat="false" ht="15" hidden="false" customHeight="false" outlineLevel="0" collapsed="false">
      <c r="A160" s="238" t="s">
        <v>268</v>
      </c>
      <c r="B160" s="238"/>
      <c r="C160" s="238"/>
    </row>
    <row r="162" customFormat="false" ht="15" hidden="false" customHeight="false" outlineLevel="0" collapsed="false">
      <c r="A162" s="172" t="s">
        <v>269</v>
      </c>
      <c r="B162" s="172"/>
      <c r="C162" s="172"/>
    </row>
    <row r="164" customFormat="false" ht="15" hidden="false" customHeight="false" outlineLevel="0" collapsed="false">
      <c r="A164" s="173" t="n">
        <v>6</v>
      </c>
      <c r="B164" s="237" t="s">
        <v>153</v>
      </c>
      <c r="C164" s="174" t="s">
        <v>213</v>
      </c>
      <c r="D164" s="174" t="s">
        <v>195</v>
      </c>
    </row>
    <row r="165" customFormat="false" ht="15" hidden="false" customHeight="false" outlineLevel="0" collapsed="false">
      <c r="A165" s="175" t="s">
        <v>163</v>
      </c>
      <c r="B165" s="180" t="s">
        <v>140</v>
      </c>
      <c r="C165" s="239" t="n">
        <v>0.06</v>
      </c>
      <c r="D165" s="177" t="n">
        <f aca="false">C165*C192</f>
        <v>289.243239389361</v>
      </c>
      <c r="E165" s="178"/>
      <c r="F165" s="179"/>
      <c r="G165" s="179"/>
    </row>
    <row r="166" customFormat="false" ht="15" hidden="false" customHeight="false" outlineLevel="0" collapsed="false">
      <c r="A166" s="175" t="s">
        <v>166</v>
      </c>
      <c r="B166" s="180" t="s">
        <v>142</v>
      </c>
      <c r="C166" s="199" t="n">
        <v>0.0679</v>
      </c>
      <c r="D166" s="177" t="n">
        <f aca="false">((D165+C192))*C166</f>
        <v>346.966548530164</v>
      </c>
      <c r="E166" s="229"/>
      <c r="F166" s="230"/>
      <c r="G166" s="230"/>
    </row>
    <row r="167" customFormat="false" ht="15" hidden="false" customHeight="false" outlineLevel="0" collapsed="false">
      <c r="A167" s="175" t="s">
        <v>169</v>
      </c>
      <c r="B167" s="180" t="s">
        <v>141</v>
      </c>
      <c r="C167" s="199" t="n">
        <f aca="false">C169+C170+C175</f>
        <v>0.0865</v>
      </c>
      <c r="D167" s="177" t="n">
        <f aca="false">D169+D170</f>
        <v>175.956303961861</v>
      </c>
      <c r="E167" s="178"/>
      <c r="F167" s="179"/>
      <c r="G167" s="179"/>
    </row>
    <row r="168" customFormat="false" ht="15" hidden="false" customHeight="false" outlineLevel="0" collapsed="false">
      <c r="A168" s="175"/>
      <c r="B168" s="180" t="s">
        <v>270</v>
      </c>
      <c r="C168" s="199" t="n">
        <f aca="false">C169+C170</f>
        <v>0.0365</v>
      </c>
      <c r="D168" s="240"/>
    </row>
    <row r="169" customFormat="false" ht="15" hidden="false" customHeight="false" outlineLevel="0" collapsed="false">
      <c r="A169" s="175"/>
      <c r="B169" s="180" t="s">
        <v>271</v>
      </c>
      <c r="C169" s="199" t="n">
        <v>0.03</v>
      </c>
      <c r="D169" s="177" t="n">
        <f aca="false">C169*C192</f>
        <v>144.62161969468</v>
      </c>
      <c r="E169" s="178"/>
      <c r="F169" s="179"/>
      <c r="G169" s="179"/>
    </row>
    <row r="170" customFormat="false" ht="15" hidden="false" customHeight="false" outlineLevel="0" collapsed="false">
      <c r="A170" s="175"/>
      <c r="B170" s="180" t="s">
        <v>272</v>
      </c>
      <c r="C170" s="199" t="n">
        <v>0.0065</v>
      </c>
      <c r="D170" s="177" t="n">
        <f aca="false">C170*C192</f>
        <v>31.3346842671808</v>
      </c>
      <c r="E170" s="178"/>
      <c r="F170" s="179"/>
      <c r="G170" s="179"/>
    </row>
    <row r="171" customFormat="false" ht="15" hidden="false" customHeight="false" outlineLevel="0" collapsed="false">
      <c r="A171" s="175"/>
      <c r="B171" s="180" t="s">
        <v>273</v>
      </c>
      <c r="C171" s="199"/>
      <c r="D171" s="190"/>
      <c r="E171" s="241"/>
      <c r="F171" s="242"/>
      <c r="G171" s="242"/>
    </row>
    <row r="172" customFormat="false" ht="15" hidden="false" customHeight="false" outlineLevel="0" collapsed="false">
      <c r="A172" s="175"/>
      <c r="B172" s="180" t="s">
        <v>274</v>
      </c>
      <c r="C172" s="199"/>
      <c r="D172" s="175"/>
      <c r="E172" s="241"/>
      <c r="F172" s="242"/>
      <c r="G172" s="242"/>
    </row>
    <row r="173" customFormat="false" ht="15" hidden="false" customHeight="false" outlineLevel="0" collapsed="false">
      <c r="A173" s="175"/>
      <c r="B173" s="180"/>
      <c r="C173" s="182"/>
      <c r="D173" s="182"/>
    </row>
    <row r="174" customFormat="false" ht="15" hidden="false" customHeight="false" outlineLevel="0" collapsed="false">
      <c r="A174" s="175"/>
      <c r="B174" s="180" t="s">
        <v>275</v>
      </c>
      <c r="C174" s="182"/>
      <c r="D174" s="182"/>
    </row>
    <row r="175" customFormat="false" ht="15" hidden="false" customHeight="false" outlineLevel="0" collapsed="false">
      <c r="A175" s="175"/>
      <c r="B175" s="180" t="s">
        <v>276</v>
      </c>
      <c r="C175" s="239" t="n">
        <v>0.05</v>
      </c>
      <c r="D175" s="240"/>
    </row>
    <row r="176" customFormat="false" ht="15" hidden="false" customHeight="false" outlineLevel="0" collapsed="false">
      <c r="A176" s="190"/>
      <c r="B176" s="180" t="s">
        <v>277</v>
      </c>
      <c r="C176" s="239" t="n">
        <v>0.05</v>
      </c>
      <c r="D176" s="177" t="n">
        <f aca="false">C176*C192</f>
        <v>241.036032824467</v>
      </c>
    </row>
    <row r="177" customFormat="false" ht="15" hidden="false" customHeight="false" outlineLevel="0" collapsed="false">
      <c r="A177" s="175"/>
      <c r="B177" s="180"/>
      <c r="C177" s="182"/>
      <c r="D177" s="182"/>
    </row>
    <row r="178" customFormat="false" ht="15" hidden="false" customHeight="false" outlineLevel="0" collapsed="false">
      <c r="A178" s="175"/>
      <c r="B178" s="180"/>
      <c r="C178" s="182"/>
      <c r="D178" s="182"/>
    </row>
    <row r="179" customFormat="false" ht="15.75" hidden="false" customHeight="true" outlineLevel="0" collapsed="false">
      <c r="A179" s="183" t="s">
        <v>221</v>
      </c>
      <c r="B179" s="183"/>
      <c r="C179" s="202" t="n">
        <f aca="false">C165+C166+C167</f>
        <v>0.2144</v>
      </c>
      <c r="D179" s="243" t="n">
        <v>818.59</v>
      </c>
    </row>
    <row r="181" customFormat="false" ht="33.6" hidden="false" customHeight="true" outlineLevel="0" collapsed="false">
      <c r="A181" s="231" t="s">
        <v>278</v>
      </c>
      <c r="B181" s="231"/>
      <c r="C181" s="231"/>
      <c r="D181" s="231"/>
    </row>
    <row r="184" customFormat="false" ht="15" hidden="false" customHeight="false" outlineLevel="0" collapsed="false">
      <c r="A184" s="172" t="s">
        <v>279</v>
      </c>
      <c r="B184" s="172"/>
      <c r="C184" s="172"/>
    </row>
    <row r="186" customFormat="false" ht="30" hidden="false" customHeight="false" outlineLevel="0" collapsed="false">
      <c r="A186" s="173"/>
      <c r="B186" s="174" t="s">
        <v>280</v>
      </c>
      <c r="C186" s="174" t="s">
        <v>195</v>
      </c>
    </row>
    <row r="187" customFormat="false" ht="15" hidden="false" customHeight="false" outlineLevel="0" collapsed="false">
      <c r="A187" s="244" t="s">
        <v>163</v>
      </c>
      <c r="B187" s="180" t="s">
        <v>193</v>
      </c>
      <c r="C187" s="245" t="n">
        <f aca="false">D49</f>
        <v>1886.131</v>
      </c>
    </row>
    <row r="188" customFormat="false" ht="30" hidden="false" customHeight="false" outlineLevel="0" collapsed="false">
      <c r="A188" s="244" t="s">
        <v>166</v>
      </c>
      <c r="B188" s="180" t="s">
        <v>203</v>
      </c>
      <c r="C188" s="245" t="n">
        <f aca="false">C109</f>
        <v>1548.400654</v>
      </c>
    </row>
    <row r="189" customFormat="false" ht="15" hidden="false" customHeight="false" outlineLevel="0" collapsed="false">
      <c r="A189" s="244" t="s">
        <v>169</v>
      </c>
      <c r="B189" s="180" t="s">
        <v>241</v>
      </c>
      <c r="C189" s="245" t="n">
        <f aca="false">D121</f>
        <v>571.415205300444</v>
      </c>
    </row>
    <row r="190" customFormat="false" ht="15" hidden="false" customHeight="false" outlineLevel="0" collapsed="false">
      <c r="A190" s="244" t="s">
        <v>172</v>
      </c>
      <c r="B190" s="180" t="s">
        <v>250</v>
      </c>
      <c r="C190" s="245" t="n">
        <f aca="false">D148</f>
        <v>700.087285025064</v>
      </c>
    </row>
    <row r="191" customFormat="false" ht="15" hidden="false" customHeight="false" outlineLevel="0" collapsed="false">
      <c r="A191" s="244" t="s">
        <v>198</v>
      </c>
      <c r="B191" s="180" t="s">
        <v>264</v>
      </c>
      <c r="C191" s="245" t="n">
        <f aca="false">C158</f>
        <v>114.686512163838</v>
      </c>
    </row>
    <row r="192" customFormat="false" ht="15.75" hidden="false" customHeight="true" outlineLevel="0" collapsed="false">
      <c r="A192" s="246" t="s">
        <v>281</v>
      </c>
      <c r="B192" s="246"/>
      <c r="C192" s="245" t="n">
        <f aca="false">C187+C188+C189+C190+C191</f>
        <v>4820.72065648935</v>
      </c>
    </row>
    <row r="193" customFormat="false" ht="15" hidden="false" customHeight="false" outlineLevel="0" collapsed="false">
      <c r="A193" s="244" t="s">
        <v>219</v>
      </c>
      <c r="B193" s="180" t="s">
        <v>282</v>
      </c>
      <c r="C193" s="245" t="n">
        <f aca="false">D179</f>
        <v>818.59</v>
      </c>
    </row>
    <row r="194" customFormat="false" ht="15.75" hidden="false" customHeight="true" outlineLevel="0" collapsed="false">
      <c r="A194" s="246" t="s">
        <v>283</v>
      </c>
      <c r="B194" s="246"/>
      <c r="C194" s="245" t="n">
        <f aca="false">C192+C193</f>
        <v>5639.31065648935</v>
      </c>
    </row>
    <row r="196" customFormat="false" ht="15" hidden="false" customHeight="false" outlineLevel="0" collapsed="false">
      <c r="A196" s="247"/>
    </row>
    <row r="198" customFormat="false" ht="68.25" hidden="false" customHeight="true" outlineLevel="0" collapsed="false">
      <c r="A198" s="248"/>
      <c r="B198" s="185"/>
      <c r="C198" s="248"/>
      <c r="D198" s="248"/>
      <c r="E198" s="248"/>
      <c r="F198" s="249"/>
    </row>
    <row r="199" customFormat="false" ht="15" hidden="false" customHeight="false" outlineLevel="0" collapsed="false">
      <c r="A199" s="250"/>
      <c r="B199" s="251"/>
      <c r="C199" s="167"/>
      <c r="D199" s="251"/>
      <c r="E199" s="167"/>
      <c r="F199" s="251"/>
    </row>
    <row r="200" customFormat="false" ht="15" hidden="false" customHeight="false" outlineLevel="0" collapsed="false">
      <c r="A200" s="252"/>
      <c r="B200" s="167"/>
      <c r="C200" s="167"/>
      <c r="D200" s="167"/>
      <c r="E200" s="167"/>
      <c r="F200" s="167"/>
    </row>
    <row r="201" customFormat="false" ht="15" hidden="false" customHeight="false" outlineLevel="0" collapsed="false">
      <c r="A201" s="167"/>
      <c r="B201" s="253"/>
      <c r="C201" s="253"/>
      <c r="D201" s="253"/>
      <c r="E201" s="253"/>
      <c r="F201" s="251"/>
    </row>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77">
    <mergeCell ref="A1:D1"/>
    <mergeCell ref="A2:D2"/>
    <mergeCell ref="A3:D3"/>
    <mergeCell ref="A12:C12"/>
    <mergeCell ref="A19:D19"/>
    <mergeCell ref="A21:B21"/>
    <mergeCell ref="A25:C25"/>
    <mergeCell ref="A26:C26"/>
    <mergeCell ref="A27:C27"/>
    <mergeCell ref="A29:C29"/>
    <mergeCell ref="A37:C37"/>
    <mergeCell ref="A40:C40"/>
    <mergeCell ref="B43:C43"/>
    <mergeCell ref="A49:C49"/>
    <mergeCell ref="A51:D51"/>
    <mergeCell ref="A54:D54"/>
    <mergeCell ref="A56:D56"/>
    <mergeCell ref="B58:C58"/>
    <mergeCell ref="B59:C59"/>
    <mergeCell ref="B60:C60"/>
    <mergeCell ref="A61:C61"/>
    <mergeCell ref="A63:D63"/>
    <mergeCell ref="A65:D65"/>
    <mergeCell ref="A76:B76"/>
    <mergeCell ref="A78:D78"/>
    <mergeCell ref="A80:D80"/>
    <mergeCell ref="A82:C82"/>
    <mergeCell ref="B84:D84"/>
    <mergeCell ref="A85:A89"/>
    <mergeCell ref="B85:D85"/>
    <mergeCell ref="A90:A93"/>
    <mergeCell ref="B90:D90"/>
    <mergeCell ref="B94:D94"/>
    <mergeCell ref="B95:D95"/>
    <mergeCell ref="B97:D97"/>
    <mergeCell ref="B98:D98"/>
    <mergeCell ref="A99:D99"/>
    <mergeCell ref="A101:E101"/>
    <mergeCell ref="A103:C103"/>
    <mergeCell ref="A109:B109"/>
    <mergeCell ref="A112:C112"/>
    <mergeCell ref="B114:C114"/>
    <mergeCell ref="B115:C115"/>
    <mergeCell ref="B116:C116"/>
    <mergeCell ref="B117:C117"/>
    <mergeCell ref="B118:C118"/>
    <mergeCell ref="B119:C119"/>
    <mergeCell ref="B120:C120"/>
    <mergeCell ref="A121:C121"/>
    <mergeCell ref="A124:C124"/>
    <mergeCell ref="A126:C126"/>
    <mergeCell ref="A128:C128"/>
    <mergeCell ref="B130:C130"/>
    <mergeCell ref="B131:C131"/>
    <mergeCell ref="B132:C132"/>
    <mergeCell ref="B133:C133"/>
    <mergeCell ref="B134:C134"/>
    <mergeCell ref="B135:C135"/>
    <mergeCell ref="B136:C136"/>
    <mergeCell ref="B137:C137"/>
    <mergeCell ref="A138:C138"/>
    <mergeCell ref="B139:C139"/>
    <mergeCell ref="A140:C140"/>
    <mergeCell ref="A142:D142"/>
    <mergeCell ref="A144:C144"/>
    <mergeCell ref="B146:C146"/>
    <mergeCell ref="A148:B148"/>
    <mergeCell ref="A151:C151"/>
    <mergeCell ref="A158:B158"/>
    <mergeCell ref="A160:C160"/>
    <mergeCell ref="A162:C162"/>
    <mergeCell ref="A179:B179"/>
    <mergeCell ref="A181:D181"/>
    <mergeCell ref="A184:C184"/>
    <mergeCell ref="A192:B192"/>
    <mergeCell ref="A194:B194"/>
    <mergeCell ref="B201:E201"/>
  </mergeCells>
  <printOptions headings="false" gridLines="false" gridLinesSet="true" horizontalCentered="false" verticalCentered="false"/>
  <pageMargins left="0.511805555555555" right="0.511805555555555" top="0.7875" bottom="0.945138888888889" header="0.511805555555555" footer="0.7875"/>
  <pageSetup paperSize="9" scale="60" firstPageNumber="0" fitToWidth="1" fitToHeight="1" pageOrder="downThenOver" orientation="portrait" blackAndWhite="false" draft="false" cellComments="none" useFirstPageNumber="false" horizontalDpi="300" verticalDpi="300" copies="1"/>
  <headerFooter differentFirst="false" differentOddEven="false">
    <oddHeader/>
    <oddFooter>&amp;C&amp;"Times New Roman,Regular"&amp;12Página &amp;P, &amp;A</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J201"/>
  <sheetViews>
    <sheetView showFormulas="false" showGridLines="false" showRowColHeaders="true" showZeros="true" rightToLeft="false" tabSelected="false" showOutlineSymbols="true" defaultGridColor="true" view="normal" topLeftCell="A1" colorId="64" zoomScale="60" zoomScaleNormal="60" zoomScalePageLayoutView="100" workbookViewId="0">
      <selection pane="topLeft" activeCell="A1" activeCellId="0" sqref="A1"/>
    </sheetView>
  </sheetViews>
  <sheetFormatPr defaultColWidth="9.14453125" defaultRowHeight="15" zeroHeight="false" outlineLevelRow="0" outlineLevelCol="0"/>
  <cols>
    <col collapsed="false" customWidth="true" hidden="false" outlineLevel="0" max="1" min="1" style="134" width="10.28"/>
    <col collapsed="false" customWidth="true" hidden="false" outlineLevel="0" max="2" min="2" style="134" width="66.43"/>
    <col collapsed="false" customWidth="true" hidden="false" outlineLevel="0" max="3" min="3" style="134" width="21.57"/>
    <col collapsed="false" customWidth="true" hidden="false" outlineLevel="0" max="4" min="4" style="134" width="33.57"/>
    <col collapsed="false" customWidth="true" hidden="false" outlineLevel="0" max="5" min="5" style="134" width="14"/>
    <col collapsed="false" customWidth="true" hidden="false" outlineLevel="0" max="6" min="6" style="134" width="17.71"/>
    <col collapsed="false" customWidth="true" hidden="false" outlineLevel="0" max="7" min="7" style="134" width="15.14"/>
    <col collapsed="false" customWidth="false" hidden="false" outlineLevel="0" max="1024" min="8" style="134" width="9.14"/>
  </cols>
  <sheetData>
    <row r="1" customFormat="false" ht="15" hidden="false" customHeight="false" outlineLevel="0" collapsed="false">
      <c r="A1" s="135" t="s">
        <v>0</v>
      </c>
      <c r="B1" s="135"/>
      <c r="C1" s="135"/>
      <c r="D1" s="135"/>
    </row>
    <row r="2" customFormat="false" ht="15" hidden="false" customHeight="false" outlineLevel="0" collapsed="false">
      <c r="A2" s="135" t="s">
        <v>156</v>
      </c>
      <c r="B2" s="135"/>
      <c r="C2" s="135"/>
      <c r="D2" s="135"/>
    </row>
    <row r="3" customFormat="false" ht="15" hidden="false" customHeight="false" outlineLevel="0" collapsed="false">
      <c r="A3" s="136" t="s">
        <v>157</v>
      </c>
      <c r="B3" s="136"/>
      <c r="C3" s="136"/>
      <c r="D3" s="136"/>
    </row>
    <row r="4" customFormat="false" ht="15" hidden="false" customHeight="false" outlineLevel="0" collapsed="false">
      <c r="A4" s="137"/>
      <c r="B4" s="138"/>
      <c r="C4" s="137"/>
      <c r="D4" s="137"/>
    </row>
    <row r="5" customFormat="false" ht="15" hidden="false" customHeight="false" outlineLevel="0" collapsed="false">
      <c r="A5" s="137"/>
      <c r="B5" s="138" t="s">
        <v>158</v>
      </c>
      <c r="C5" s="137"/>
      <c r="D5" s="137"/>
    </row>
    <row r="6" customFormat="false" ht="15" hidden="false" customHeight="false" outlineLevel="0" collapsed="false">
      <c r="A6" s="137"/>
      <c r="B6" s="139"/>
      <c r="C6" s="137"/>
      <c r="D6" s="137"/>
    </row>
    <row r="7" customFormat="false" ht="15" hidden="false" customHeight="false" outlineLevel="0" collapsed="false">
      <c r="A7" s="137"/>
      <c r="B7" s="140" t="s">
        <v>159</v>
      </c>
      <c r="C7" s="137"/>
      <c r="D7" s="137"/>
    </row>
    <row r="8" customFormat="false" ht="15" hidden="false" customHeight="false" outlineLevel="0" collapsed="false">
      <c r="A8" s="137"/>
      <c r="B8" s="140" t="s">
        <v>160</v>
      </c>
      <c r="C8" s="137"/>
      <c r="D8" s="137"/>
    </row>
    <row r="9" customFormat="false" ht="15" hidden="false" customHeight="false" outlineLevel="0" collapsed="false">
      <c r="B9" s="140" t="s">
        <v>161</v>
      </c>
    </row>
    <row r="10" customFormat="false" ht="15" hidden="false" customHeight="false" outlineLevel="0" collapsed="false">
      <c r="B10" s="141"/>
    </row>
    <row r="11" customFormat="false" ht="15" hidden="false" customHeight="false" outlineLevel="0" collapsed="false">
      <c r="A11" s="142" t="s">
        <v>162</v>
      </c>
      <c r="B11" s="142"/>
      <c r="C11" s="142"/>
      <c r="D11" s="143"/>
    </row>
    <row r="12" customFormat="false" ht="15" hidden="false" customHeight="false" outlineLevel="0" collapsed="false">
      <c r="B12" s="144"/>
    </row>
    <row r="13" customFormat="false" ht="15" hidden="false" customHeight="false" outlineLevel="0" collapsed="false">
      <c r="A13" s="145" t="s">
        <v>163</v>
      </c>
      <c r="B13" s="146" t="s">
        <v>164</v>
      </c>
      <c r="C13" s="147" t="s">
        <v>165</v>
      </c>
    </row>
    <row r="14" customFormat="false" ht="15" hidden="false" customHeight="false" outlineLevel="0" collapsed="false">
      <c r="A14" s="145" t="s">
        <v>166</v>
      </c>
      <c r="B14" s="146" t="s">
        <v>167</v>
      </c>
      <c r="C14" s="148" t="s">
        <v>168</v>
      </c>
    </row>
    <row r="15" customFormat="false" ht="30" hidden="false" customHeight="false" outlineLevel="0" collapsed="false">
      <c r="A15" s="145" t="s">
        <v>169</v>
      </c>
      <c r="B15" s="149" t="s">
        <v>170</v>
      </c>
      <c r="C15" s="150" t="s">
        <v>171</v>
      </c>
    </row>
    <row r="16" customFormat="false" ht="15" hidden="false" customHeight="false" outlineLevel="0" collapsed="false">
      <c r="A16" s="145" t="s">
        <v>172</v>
      </c>
      <c r="B16" s="146" t="s">
        <v>173</v>
      </c>
      <c r="C16" s="151" t="n">
        <v>12</v>
      </c>
    </row>
    <row r="17" customFormat="false" ht="15" hidden="false" customHeight="false" outlineLevel="0" collapsed="false">
      <c r="A17" s="152"/>
      <c r="B17" s="141"/>
    </row>
    <row r="18" customFormat="false" ht="15" hidden="false" customHeight="false" outlineLevel="0" collapsed="false">
      <c r="A18" s="153" t="s">
        <v>174</v>
      </c>
      <c r="B18" s="153"/>
      <c r="C18" s="153"/>
      <c r="D18" s="153"/>
    </row>
    <row r="19" customFormat="false" ht="15" hidden="false" customHeight="false" outlineLevel="0" collapsed="false">
      <c r="A19" s="154"/>
      <c r="B19" s="144"/>
    </row>
    <row r="20" customFormat="false" ht="60" hidden="false" customHeight="false" outlineLevel="0" collapsed="false">
      <c r="A20" s="155" t="s">
        <v>175</v>
      </c>
      <c r="B20" s="155"/>
      <c r="C20" s="156" t="s">
        <v>176</v>
      </c>
      <c r="D20" s="157" t="s">
        <v>177</v>
      </c>
    </row>
    <row r="21" customFormat="false" ht="15.75" hidden="false" customHeight="false" outlineLevel="0" collapsed="false">
      <c r="A21" s="155" t="n">
        <v>1</v>
      </c>
      <c r="B21" s="155" t="s">
        <v>178</v>
      </c>
      <c r="C21" s="156" t="s">
        <v>179</v>
      </c>
      <c r="D21" s="157" t="n">
        <v>8</v>
      </c>
    </row>
    <row r="22" customFormat="false" ht="11.25" hidden="false" customHeight="true" outlineLevel="0" collapsed="false">
      <c r="A22" s="158"/>
      <c r="B22" s="158"/>
      <c r="C22" s="159"/>
      <c r="D22" s="160"/>
    </row>
    <row r="23" customFormat="false" ht="11.25" hidden="false" customHeight="true" outlineLevel="0" collapsed="false">
      <c r="A23" s="158"/>
      <c r="B23" s="158"/>
      <c r="C23" s="159"/>
      <c r="D23" s="160"/>
    </row>
    <row r="24" customFormat="false" ht="15" hidden="false" customHeight="false" outlineLevel="0" collapsed="false">
      <c r="A24" s="153" t="s">
        <v>180</v>
      </c>
      <c r="B24" s="153"/>
      <c r="C24" s="153"/>
    </row>
    <row r="25" customFormat="false" ht="15" hidden="false" customHeight="false" outlineLevel="0" collapsed="false">
      <c r="A25" s="153" t="s">
        <v>181</v>
      </c>
      <c r="B25" s="153"/>
      <c r="C25" s="153"/>
    </row>
    <row r="26" customFormat="false" ht="15" hidden="false" customHeight="false" outlineLevel="0" collapsed="false">
      <c r="A26" s="153" t="s">
        <v>182</v>
      </c>
      <c r="B26" s="153"/>
      <c r="C26" s="153"/>
    </row>
    <row r="27" customFormat="false" ht="15" hidden="false" customHeight="false" outlineLevel="0" collapsed="false">
      <c r="A27" s="152"/>
      <c r="B27" s="161"/>
    </row>
    <row r="28" customFormat="false" ht="15" hidden="false" customHeight="false" outlineLevel="0" collapsed="false">
      <c r="A28" s="162" t="s">
        <v>183</v>
      </c>
      <c r="B28" s="162"/>
      <c r="C28" s="162"/>
    </row>
    <row r="29" customFormat="false" ht="15" hidden="false" customHeight="false" outlineLevel="0" collapsed="false">
      <c r="A29" s="144"/>
      <c r="B29" s="144"/>
      <c r="C29" s="144"/>
    </row>
    <row r="30" customFormat="false" ht="30" hidden="false" customHeight="false" outlineLevel="0" collapsed="false">
      <c r="A30" s="163" t="n">
        <v>1</v>
      </c>
      <c r="B30" s="164" t="s">
        <v>184</v>
      </c>
      <c r="C30" s="165" t="s">
        <v>185</v>
      </c>
      <c r="D30" s="166"/>
      <c r="E30" s="167"/>
      <c r="F30" s="167"/>
    </row>
    <row r="31" customFormat="false" ht="15" hidden="false" customHeight="false" outlineLevel="0" collapsed="false">
      <c r="A31" s="163" t="n">
        <v>2</v>
      </c>
      <c r="B31" s="168" t="s">
        <v>186</v>
      </c>
      <c r="C31" s="165" t="s">
        <v>187</v>
      </c>
      <c r="D31" s="166"/>
      <c r="E31" s="167"/>
      <c r="F31" s="167"/>
    </row>
    <row r="32" customFormat="false" ht="15" hidden="false" customHeight="false" outlineLevel="0" collapsed="false">
      <c r="A32" s="163" t="n">
        <v>3</v>
      </c>
      <c r="B32" s="164" t="s">
        <v>188</v>
      </c>
      <c r="C32" s="169" t="n">
        <v>1450.87</v>
      </c>
      <c r="D32" s="166"/>
      <c r="E32" s="167"/>
      <c r="F32" s="167"/>
    </row>
    <row r="33" customFormat="false" ht="15" hidden="false" customHeight="false" outlineLevel="0" collapsed="false">
      <c r="A33" s="163" t="n">
        <v>4</v>
      </c>
      <c r="B33" s="168" t="s">
        <v>189</v>
      </c>
      <c r="C33" s="165" t="s">
        <v>190</v>
      </c>
      <c r="D33" s="166"/>
      <c r="E33" s="167"/>
      <c r="F33" s="167"/>
    </row>
    <row r="34" customFormat="false" ht="15" hidden="false" customHeight="false" outlineLevel="0" collapsed="false">
      <c r="A34" s="163" t="n">
        <v>5</v>
      </c>
      <c r="B34" s="168" t="s">
        <v>191</v>
      </c>
      <c r="C34" s="170" t="n">
        <v>43525</v>
      </c>
      <c r="D34" s="166"/>
      <c r="E34" s="167"/>
      <c r="F34" s="167"/>
    </row>
    <row r="35" customFormat="false" ht="15" hidden="false" customHeight="false" outlineLevel="0" collapsed="false">
      <c r="A35" s="152"/>
      <c r="B35" s="161"/>
    </row>
    <row r="36" customFormat="false" ht="31.5" hidden="false" customHeight="true" outlineLevel="0" collapsed="false">
      <c r="A36" s="171" t="s">
        <v>192</v>
      </c>
      <c r="B36" s="171"/>
      <c r="C36" s="171"/>
    </row>
    <row r="37" customFormat="false" ht="15" hidden="false" customHeight="false" outlineLevel="0" collapsed="false">
      <c r="A37" s="152"/>
      <c r="B37" s="161"/>
    </row>
    <row r="39" customFormat="false" ht="15" hidden="false" customHeight="false" outlineLevel="0" collapsed="false">
      <c r="A39" s="172" t="s">
        <v>193</v>
      </c>
      <c r="B39" s="172"/>
      <c r="C39" s="172"/>
    </row>
    <row r="41" customFormat="false" ht="15" hidden="false" customHeight="false" outlineLevel="0" collapsed="false">
      <c r="A41" s="173" t="n">
        <v>1</v>
      </c>
      <c r="B41" s="174" t="s">
        <v>194</v>
      </c>
      <c r="C41" s="174"/>
      <c r="D41" s="174" t="s">
        <v>195</v>
      </c>
    </row>
    <row r="42" customFormat="false" ht="14.85" hidden="false" customHeight="true" outlineLevel="0" collapsed="false">
      <c r="A42" s="175" t="s">
        <v>163</v>
      </c>
      <c r="B42" s="176" t="s">
        <v>20</v>
      </c>
      <c r="C42" s="176"/>
      <c r="D42" s="177" t="n">
        <f aca="false">'CUSTO POR TRABALHADOR'!B10</f>
        <v>1450.87</v>
      </c>
      <c r="E42" s="178"/>
      <c r="F42" s="179"/>
      <c r="G42" s="167"/>
      <c r="H42" s="167"/>
      <c r="I42" s="167"/>
      <c r="J42" s="167"/>
    </row>
    <row r="43" customFormat="false" ht="15" hidden="false" customHeight="false" outlineLevel="0" collapsed="false">
      <c r="A43" s="175" t="s">
        <v>166</v>
      </c>
      <c r="B43" s="180" t="s">
        <v>196</v>
      </c>
      <c r="C43" s="181" t="n">
        <v>0.3</v>
      </c>
      <c r="D43" s="177" t="n">
        <f aca="false">'CUSTO POR TRABALHADOR'!D16</f>
        <v>435.261</v>
      </c>
      <c r="E43" s="178"/>
      <c r="F43" s="179"/>
      <c r="G43" s="179"/>
      <c r="H43" s="179"/>
      <c r="I43" s="179"/>
      <c r="J43" s="179"/>
    </row>
    <row r="44" customFormat="false" ht="15" hidden="false" customHeight="false" outlineLevel="0" collapsed="false">
      <c r="A44" s="175" t="s">
        <v>169</v>
      </c>
      <c r="B44" s="180" t="s">
        <v>197</v>
      </c>
      <c r="C44" s="181"/>
      <c r="D44" s="177"/>
      <c r="E44" s="178"/>
      <c r="F44" s="179"/>
      <c r="G44" s="179"/>
      <c r="H44" s="179"/>
      <c r="I44" s="179"/>
      <c r="J44" s="179"/>
    </row>
    <row r="45" customFormat="false" ht="15" hidden="false" customHeight="false" outlineLevel="0" collapsed="false">
      <c r="A45" s="175" t="s">
        <v>172</v>
      </c>
      <c r="B45" s="180" t="s">
        <v>18</v>
      </c>
      <c r="C45" s="239" t="n">
        <v>0.2</v>
      </c>
      <c r="D45" s="254" t="n">
        <f aca="false">'CUSTO POR TRABALHADOR'!E23</f>
        <v>220.048616666667</v>
      </c>
      <c r="E45" s="178"/>
      <c r="F45" s="179"/>
      <c r="G45" s="179"/>
      <c r="H45" s="179"/>
      <c r="I45" s="179"/>
      <c r="J45" s="179"/>
    </row>
    <row r="46" customFormat="false" ht="15" hidden="false" customHeight="false" outlineLevel="0" collapsed="false">
      <c r="A46" s="175" t="s">
        <v>198</v>
      </c>
      <c r="B46" s="180" t="s">
        <v>199</v>
      </c>
      <c r="C46" s="182"/>
      <c r="D46" s="254" t="n">
        <f aca="false">'CUSTO POR TRABALHADOR'!E27</f>
        <v>188.6131</v>
      </c>
      <c r="E46" s="178"/>
      <c r="F46" s="179"/>
      <c r="G46" s="179"/>
      <c r="H46" s="179"/>
      <c r="I46" s="179"/>
      <c r="J46" s="179"/>
    </row>
    <row r="47" customFormat="false" ht="15" hidden="false" customHeight="false" outlineLevel="0" collapsed="false">
      <c r="A47" s="175" t="s">
        <v>200</v>
      </c>
      <c r="B47" s="180" t="s">
        <v>201</v>
      </c>
      <c r="C47" s="182"/>
      <c r="D47" s="182"/>
    </row>
    <row r="48" customFormat="false" ht="15.75" hidden="false" customHeight="true" outlineLevel="0" collapsed="false">
      <c r="A48" s="183" t="s">
        <v>22</v>
      </c>
      <c r="B48" s="183"/>
      <c r="C48" s="183"/>
      <c r="D48" s="184" t="n">
        <f aca="false">D42+D43+D45+D46</f>
        <v>2294.79271666667</v>
      </c>
    </row>
    <row r="49" customFormat="false" ht="15" hidden="false" customHeight="false" outlineLevel="0" collapsed="false">
      <c r="A49" s="160"/>
      <c r="B49" s="160"/>
      <c r="C49" s="185"/>
      <c r="D49" s="185"/>
    </row>
    <row r="50" customFormat="false" ht="15" hidden="false" customHeight="true" outlineLevel="0" collapsed="false">
      <c r="A50" s="186" t="s">
        <v>202</v>
      </c>
      <c r="B50" s="186"/>
      <c r="C50" s="186"/>
      <c r="D50" s="186"/>
    </row>
    <row r="51" customFormat="false" ht="15" hidden="false" customHeight="true" outlineLevel="0" collapsed="false">
      <c r="A51" s="187"/>
      <c r="B51" s="187"/>
      <c r="C51" s="187"/>
      <c r="D51" s="187"/>
    </row>
    <row r="52" customFormat="false" ht="15" hidden="false" customHeight="true" outlineLevel="0" collapsed="false">
      <c r="A52" s="187"/>
      <c r="B52" s="187"/>
      <c r="C52" s="187"/>
      <c r="D52" s="187"/>
    </row>
    <row r="53" customFormat="false" ht="15" hidden="false" customHeight="false" outlineLevel="0" collapsed="false">
      <c r="A53" s="172" t="s">
        <v>203</v>
      </c>
      <c r="B53" s="172"/>
      <c r="C53" s="172"/>
      <c r="D53" s="172"/>
    </row>
    <row r="54" customFormat="false" ht="15" hidden="false" customHeight="false" outlineLevel="0" collapsed="false">
      <c r="A54" s="188"/>
    </row>
    <row r="55" customFormat="false" ht="15" hidden="false" customHeight="false" outlineLevel="0" collapsed="false">
      <c r="A55" s="189" t="s">
        <v>204</v>
      </c>
      <c r="B55" s="189"/>
      <c r="C55" s="189"/>
      <c r="D55" s="189"/>
    </row>
    <row r="57" customFormat="false" ht="30.75" hidden="false" customHeight="true" outlineLevel="0" collapsed="false">
      <c r="A57" s="173" t="s">
        <v>205</v>
      </c>
      <c r="B57" s="173" t="s">
        <v>206</v>
      </c>
      <c r="C57" s="173"/>
      <c r="D57" s="173" t="s">
        <v>195</v>
      </c>
    </row>
    <row r="58" customFormat="false" ht="14.85" hidden="false" customHeight="true" outlineLevel="0" collapsed="false">
      <c r="A58" s="190" t="s">
        <v>163</v>
      </c>
      <c r="B58" s="191" t="s">
        <v>207</v>
      </c>
      <c r="C58" s="191"/>
      <c r="D58" s="192" t="n">
        <f aca="false">'CUSTO POR TRABALHADOR'!D49</f>
        <v>191.232726388889</v>
      </c>
      <c r="E58" s="178"/>
      <c r="F58" s="179"/>
      <c r="G58" s="179"/>
    </row>
    <row r="59" customFormat="false" ht="14.85" hidden="false" customHeight="true" outlineLevel="0" collapsed="false">
      <c r="A59" s="190" t="s">
        <v>166</v>
      </c>
      <c r="B59" s="191" t="s">
        <v>208</v>
      </c>
      <c r="C59" s="191"/>
      <c r="D59" s="192" t="n">
        <v>254.97</v>
      </c>
      <c r="E59" s="178"/>
      <c r="F59" s="179"/>
      <c r="G59" s="179"/>
    </row>
    <row r="60" customFormat="false" ht="15.75" hidden="false" customHeight="true" outlineLevel="0" collapsed="false">
      <c r="A60" s="183" t="s">
        <v>22</v>
      </c>
      <c r="B60" s="183"/>
      <c r="C60" s="183"/>
      <c r="D60" s="193" t="n">
        <f aca="false">D58+D59</f>
        <v>446.202726388889</v>
      </c>
      <c r="F60" s="167"/>
    </row>
    <row r="61" customFormat="false" ht="15" hidden="false" customHeight="false" outlineLevel="0" collapsed="false">
      <c r="F61" s="167"/>
    </row>
    <row r="62" customFormat="false" ht="60" hidden="false" customHeight="true" outlineLevel="0" collapsed="false">
      <c r="A62" s="194" t="s">
        <v>209</v>
      </c>
      <c r="B62" s="194"/>
      <c r="C62" s="194"/>
      <c r="D62" s="194"/>
      <c r="F62" s="167"/>
    </row>
    <row r="63" customFormat="false" ht="15" hidden="false" customHeight="false" outlineLevel="0" collapsed="false">
      <c r="F63" s="167"/>
    </row>
    <row r="64" customFormat="false" ht="32.25" hidden="false" customHeight="true" outlineLevel="0" collapsed="false">
      <c r="A64" s="196" t="s">
        <v>210</v>
      </c>
      <c r="B64" s="196"/>
      <c r="C64" s="196"/>
      <c r="D64" s="196"/>
      <c r="F64" s="167"/>
    </row>
    <row r="65" customFormat="false" ht="15" hidden="false" customHeight="false" outlineLevel="0" collapsed="false">
      <c r="F65" s="167"/>
    </row>
    <row r="66" customFormat="false" ht="15" hidden="false" customHeight="false" outlineLevel="0" collapsed="false">
      <c r="A66" s="173" t="s">
        <v>211</v>
      </c>
      <c r="B66" s="174" t="s">
        <v>212</v>
      </c>
      <c r="C66" s="174" t="s">
        <v>213</v>
      </c>
      <c r="D66" s="174" t="s">
        <v>195</v>
      </c>
      <c r="E66" s="197"/>
      <c r="F66" s="198"/>
      <c r="G66" s="198"/>
    </row>
    <row r="67" customFormat="false" ht="15" hidden="false" customHeight="false" outlineLevel="0" collapsed="false">
      <c r="A67" s="175" t="s">
        <v>163</v>
      </c>
      <c r="B67" s="180" t="s">
        <v>214</v>
      </c>
      <c r="C67" s="199" t="n">
        <v>0.2</v>
      </c>
      <c r="D67" s="177" t="n">
        <f aca="false">(D48+D60)*C67</f>
        <v>548.199088611111</v>
      </c>
      <c r="E67" s="178"/>
      <c r="F67" s="179"/>
      <c r="G67" s="179"/>
    </row>
    <row r="68" customFormat="false" ht="15" hidden="false" customHeight="false" outlineLevel="0" collapsed="false">
      <c r="A68" s="175" t="s">
        <v>166</v>
      </c>
      <c r="B68" s="180" t="s">
        <v>215</v>
      </c>
      <c r="C68" s="199" t="n">
        <v>0.025</v>
      </c>
      <c r="D68" s="177" t="n">
        <f aca="false">(D48+D60)*C68</f>
        <v>68.5248860763889</v>
      </c>
      <c r="E68" s="178"/>
      <c r="F68" s="179"/>
      <c r="G68" s="179"/>
    </row>
    <row r="69" customFormat="false" ht="15" hidden="false" customHeight="false" outlineLevel="0" collapsed="false">
      <c r="A69" s="175" t="s">
        <v>169</v>
      </c>
      <c r="B69" s="180" t="s">
        <v>216</v>
      </c>
      <c r="C69" s="199" t="n">
        <v>0.03</v>
      </c>
      <c r="D69" s="177" t="n">
        <f aca="false">(D48+D60)*C69</f>
        <v>82.2298632916667</v>
      </c>
      <c r="E69" s="178"/>
      <c r="F69" s="179"/>
      <c r="G69" s="179"/>
    </row>
    <row r="70" customFormat="false" ht="15" hidden="false" customHeight="false" outlineLevel="0" collapsed="false">
      <c r="A70" s="175" t="s">
        <v>172</v>
      </c>
      <c r="B70" s="180" t="s">
        <v>217</v>
      </c>
      <c r="C70" s="199" t="n">
        <v>0.015</v>
      </c>
      <c r="D70" s="177" t="n">
        <f aca="false">(D48+D60)*C70</f>
        <v>41.1149316458333</v>
      </c>
      <c r="E70" s="200"/>
      <c r="F70" s="201"/>
      <c r="G70" s="201"/>
    </row>
    <row r="71" customFormat="false" ht="15" hidden="false" customHeight="false" outlineLevel="0" collapsed="false">
      <c r="A71" s="175" t="s">
        <v>198</v>
      </c>
      <c r="B71" s="180" t="s">
        <v>218</v>
      </c>
      <c r="C71" s="199" t="n">
        <v>0.01</v>
      </c>
      <c r="D71" s="177" t="n">
        <f aca="false">(D48+D60)*C71</f>
        <v>27.4099544305556</v>
      </c>
      <c r="E71" s="200"/>
      <c r="F71" s="201"/>
      <c r="G71" s="201"/>
    </row>
    <row r="72" customFormat="false" ht="15" hidden="false" customHeight="false" outlineLevel="0" collapsed="false">
      <c r="A72" s="175" t="s">
        <v>219</v>
      </c>
      <c r="B72" s="180" t="s">
        <v>41</v>
      </c>
      <c r="C72" s="199" t="n">
        <v>0.006</v>
      </c>
      <c r="D72" s="177" t="n">
        <f aca="false">(D48+D60)*C72</f>
        <v>16.4459726583333</v>
      </c>
      <c r="E72" s="200"/>
      <c r="F72" s="201"/>
      <c r="G72" s="201"/>
    </row>
    <row r="73" customFormat="false" ht="15" hidden="false" customHeight="false" outlineLevel="0" collapsed="false">
      <c r="A73" s="175" t="s">
        <v>200</v>
      </c>
      <c r="B73" s="180" t="s">
        <v>42</v>
      </c>
      <c r="C73" s="199" t="n">
        <v>0.002</v>
      </c>
      <c r="D73" s="177" t="n">
        <f aca="false">(D48+D60)*C73</f>
        <v>5.48199088611111</v>
      </c>
      <c r="E73" s="200"/>
      <c r="F73" s="201"/>
      <c r="G73" s="201"/>
    </row>
    <row r="74" customFormat="false" ht="15" hidden="false" customHeight="false" outlineLevel="0" collapsed="false">
      <c r="A74" s="175" t="s">
        <v>220</v>
      </c>
      <c r="B74" s="180" t="s">
        <v>43</v>
      </c>
      <c r="C74" s="199" t="n">
        <v>0.08</v>
      </c>
      <c r="D74" s="177" t="n">
        <f aca="false">(D48+D60)*C74</f>
        <v>219.279635444444</v>
      </c>
      <c r="E74" s="178"/>
      <c r="F74" s="179"/>
      <c r="G74" s="179"/>
    </row>
    <row r="75" customFormat="false" ht="15.75" hidden="false" customHeight="true" outlineLevel="0" collapsed="false">
      <c r="A75" s="183" t="s">
        <v>221</v>
      </c>
      <c r="B75" s="183"/>
      <c r="C75" s="202" t="n">
        <f aca="false">C67+C68+C69+C70+C71+C72+C73+C74</f>
        <v>0.368</v>
      </c>
      <c r="D75" s="184" t="n">
        <f aca="false">SUM(D67:D74)</f>
        <v>1008.68632304444</v>
      </c>
    </row>
    <row r="76" customFormat="false" ht="15" hidden="false" customHeight="false" outlineLevel="0" collapsed="false">
      <c r="A76" s="160"/>
      <c r="B76" s="160"/>
      <c r="C76" s="203"/>
      <c r="D76" s="185"/>
    </row>
    <row r="77" customFormat="false" ht="80.25" hidden="false" customHeight="true" outlineLevel="0" collapsed="false">
      <c r="A77" s="186" t="s">
        <v>222</v>
      </c>
      <c r="B77" s="186"/>
      <c r="C77" s="186"/>
      <c r="D77" s="186"/>
    </row>
    <row r="78" customFormat="false" ht="15" hidden="false" customHeight="false" outlineLevel="0" collapsed="false">
      <c r="A78" s="160"/>
      <c r="B78" s="160"/>
      <c r="C78" s="203"/>
      <c r="D78" s="185"/>
    </row>
    <row r="79" customFormat="false" ht="156" hidden="false" customHeight="true" outlineLevel="0" collapsed="false">
      <c r="A79" s="204" t="s">
        <v>223</v>
      </c>
      <c r="B79" s="204"/>
      <c r="C79" s="204"/>
      <c r="D79" s="204"/>
    </row>
    <row r="80" customFormat="false" ht="15" hidden="false" customHeight="false" outlineLevel="0" collapsed="false">
      <c r="A80" s="160"/>
      <c r="B80" s="160"/>
      <c r="C80" s="203"/>
      <c r="D80" s="185"/>
    </row>
    <row r="81" customFormat="false" ht="15" hidden="false" customHeight="false" outlineLevel="0" collapsed="false">
      <c r="A81" s="189" t="s">
        <v>224</v>
      </c>
      <c r="B81" s="189"/>
      <c r="C81" s="189"/>
    </row>
    <row r="83" customFormat="false" ht="15.75" hidden="false" customHeight="true" outlineLevel="0" collapsed="false">
      <c r="A83" s="173" t="s">
        <v>225</v>
      </c>
      <c r="B83" s="173" t="s">
        <v>226</v>
      </c>
      <c r="C83" s="173"/>
      <c r="D83" s="173"/>
      <c r="E83" s="174" t="s">
        <v>195</v>
      </c>
    </row>
    <row r="84" customFormat="false" ht="15" hidden="false" customHeight="true" outlineLevel="0" collapsed="false">
      <c r="A84" s="190" t="s">
        <v>163</v>
      </c>
      <c r="B84" s="176" t="s">
        <v>227</v>
      </c>
      <c r="C84" s="176"/>
      <c r="D84" s="176"/>
      <c r="E84" s="177" t="n">
        <f aca="false">D87-D88</f>
        <v>77.9736</v>
      </c>
      <c r="F84" s="205"/>
      <c r="G84" s="179"/>
      <c r="H84" s="179"/>
    </row>
    <row r="85" customFormat="false" ht="15" hidden="false" customHeight="false" outlineLevel="0" collapsed="false">
      <c r="A85" s="190"/>
      <c r="B85" s="206" t="s">
        <v>228</v>
      </c>
      <c r="C85" s="207" t="n">
        <v>4.05</v>
      </c>
      <c r="D85" s="208"/>
      <c r="E85" s="209"/>
      <c r="F85" s="167"/>
      <c r="G85" s="167"/>
    </row>
    <row r="86" customFormat="false" ht="15" hidden="false" customHeight="false" outlineLevel="0" collapsed="false">
      <c r="A86" s="190"/>
      <c r="B86" s="206" t="s">
        <v>229</v>
      </c>
      <c r="C86" s="210" t="n">
        <v>2</v>
      </c>
      <c r="D86" s="208"/>
      <c r="E86" s="209"/>
      <c r="F86" s="167"/>
      <c r="G86" s="167"/>
    </row>
    <row r="87" customFormat="false" ht="18" hidden="false" customHeight="true" outlineLevel="0" collapsed="false">
      <c r="A87" s="190"/>
      <c r="B87" s="206" t="s">
        <v>230</v>
      </c>
      <c r="C87" s="210" t="n">
        <v>15</v>
      </c>
      <c r="D87" s="207" t="n">
        <f aca="false">C85*C86*C87</f>
        <v>121.5</v>
      </c>
      <c r="E87" s="211"/>
      <c r="F87" s="167"/>
      <c r="G87" s="167"/>
    </row>
    <row r="88" customFormat="false" ht="15" hidden="false" customHeight="false" outlineLevel="0" collapsed="false">
      <c r="A88" s="190"/>
      <c r="B88" s="206" t="s">
        <v>231</v>
      </c>
      <c r="C88" s="212" t="n">
        <v>0.06</v>
      </c>
      <c r="D88" s="207" t="n">
        <f aca="false">C88*725.44</f>
        <v>43.5264</v>
      </c>
      <c r="E88" s="211"/>
      <c r="F88" s="167"/>
      <c r="G88" s="167"/>
    </row>
    <row r="89" customFormat="false" ht="15" hidden="false" customHeight="true" outlineLevel="0" collapsed="false">
      <c r="A89" s="190" t="s">
        <v>166</v>
      </c>
      <c r="B89" s="176" t="s">
        <v>232</v>
      </c>
      <c r="C89" s="176"/>
      <c r="D89" s="176"/>
      <c r="E89" s="177" t="n">
        <f aca="false">D91-D92</f>
        <v>264</v>
      </c>
      <c r="F89" s="205"/>
      <c r="G89" s="179"/>
      <c r="H89" s="179"/>
    </row>
    <row r="90" customFormat="false" ht="15" hidden="false" customHeight="false" outlineLevel="0" collapsed="false">
      <c r="A90" s="190"/>
      <c r="B90" s="213" t="s">
        <v>233</v>
      </c>
      <c r="C90" s="214" t="n">
        <v>22</v>
      </c>
      <c r="D90" s="215"/>
      <c r="E90" s="216"/>
      <c r="F90" s="167"/>
      <c r="G90" s="167"/>
    </row>
    <row r="91" customFormat="false" ht="15" hidden="false" customHeight="false" outlineLevel="0" collapsed="false">
      <c r="A91" s="190"/>
      <c r="B91" s="213" t="s">
        <v>234</v>
      </c>
      <c r="C91" s="217" t="n">
        <v>15</v>
      </c>
      <c r="D91" s="214" t="n">
        <f aca="false">C90*C91</f>
        <v>330</v>
      </c>
      <c r="E91" s="216"/>
      <c r="F91" s="167"/>
      <c r="G91" s="167"/>
    </row>
    <row r="92" customFormat="false" ht="15" hidden="false" customHeight="false" outlineLevel="0" collapsed="false">
      <c r="A92" s="190"/>
      <c r="B92" s="218" t="s">
        <v>231</v>
      </c>
      <c r="C92" s="219" t="n">
        <v>0.2</v>
      </c>
      <c r="D92" s="214" t="n">
        <f aca="false">D91*C92</f>
        <v>66</v>
      </c>
      <c r="E92" s="216"/>
      <c r="F92" s="205"/>
      <c r="G92" s="179"/>
      <c r="H92" s="179"/>
    </row>
    <row r="93" customFormat="false" ht="15" hidden="false" customHeight="true" outlineLevel="0" collapsed="false">
      <c r="A93" s="190" t="s">
        <v>169</v>
      </c>
      <c r="B93" s="220" t="s">
        <v>235</v>
      </c>
      <c r="C93" s="220"/>
      <c r="D93" s="220"/>
      <c r="E93" s="192"/>
      <c r="F93" s="205"/>
      <c r="G93" s="179"/>
      <c r="H93" s="179"/>
    </row>
    <row r="94" customFormat="false" ht="15" hidden="false" customHeight="true" outlineLevel="0" collapsed="false">
      <c r="A94" s="190" t="s">
        <v>172</v>
      </c>
      <c r="B94" s="220" t="s">
        <v>236</v>
      </c>
      <c r="C94" s="220"/>
      <c r="D94" s="220"/>
      <c r="E94" s="177"/>
      <c r="F94" s="205"/>
      <c r="G94" s="179"/>
      <c r="H94" s="179"/>
    </row>
    <row r="95" customFormat="false" ht="15" hidden="false" customHeight="false" outlineLevel="0" collapsed="false">
      <c r="A95" s="190" t="s">
        <v>198</v>
      </c>
      <c r="B95" s="222" t="s">
        <v>237</v>
      </c>
      <c r="C95" s="222"/>
      <c r="D95" s="223"/>
      <c r="E95" s="177"/>
      <c r="F95" s="205"/>
      <c r="G95" s="179"/>
      <c r="H95" s="179"/>
    </row>
    <row r="96" customFormat="false" ht="15.75" hidden="false" customHeight="true" outlineLevel="0" collapsed="false">
      <c r="A96" s="175" t="s">
        <v>219</v>
      </c>
      <c r="B96" s="176" t="s">
        <v>71</v>
      </c>
      <c r="C96" s="176"/>
      <c r="D96" s="176"/>
      <c r="E96" s="224" t="n">
        <v>10.62</v>
      </c>
      <c r="F96" s="167"/>
    </row>
    <row r="97" customFormat="false" ht="15.75" hidden="false" customHeight="true" outlineLevel="0" collapsed="false">
      <c r="A97" s="175" t="s">
        <v>200</v>
      </c>
      <c r="B97" s="176" t="s">
        <v>201</v>
      </c>
      <c r="C97" s="176"/>
      <c r="D97" s="176"/>
      <c r="E97" s="182"/>
      <c r="F97" s="167"/>
    </row>
    <row r="98" customFormat="false" ht="15.75" hidden="false" customHeight="true" outlineLevel="0" collapsed="false">
      <c r="A98" s="225" t="s">
        <v>22</v>
      </c>
      <c r="B98" s="225"/>
      <c r="C98" s="225"/>
      <c r="D98" s="225"/>
      <c r="E98" s="184" t="n">
        <f aca="false">E84+E89+E96</f>
        <v>352.5936</v>
      </c>
      <c r="F98" s="167"/>
    </row>
    <row r="99" customFormat="false" ht="15" hidden="false" customHeight="false" outlineLevel="0" collapsed="false">
      <c r="F99" s="167"/>
    </row>
    <row r="100" customFormat="false" ht="50.25" hidden="false" customHeight="true" outlineLevel="0" collapsed="false">
      <c r="A100" s="226" t="s">
        <v>238</v>
      </c>
      <c r="B100" s="226"/>
      <c r="C100" s="226"/>
      <c r="D100" s="226"/>
      <c r="E100" s="226"/>
      <c r="F100" s="167"/>
    </row>
    <row r="101" customFormat="false" ht="15" hidden="false" customHeight="false" outlineLevel="0" collapsed="false">
      <c r="F101" s="167"/>
    </row>
    <row r="102" customFormat="false" ht="15" hidden="false" customHeight="false" outlineLevel="0" collapsed="false">
      <c r="A102" s="189" t="s">
        <v>239</v>
      </c>
      <c r="B102" s="189"/>
      <c r="C102" s="189"/>
      <c r="F102" s="167"/>
    </row>
    <row r="103" customFormat="false" ht="15" hidden="false" customHeight="false" outlineLevel="0" collapsed="false">
      <c r="F103" s="167"/>
    </row>
    <row r="104" customFormat="false" ht="15" hidden="false" customHeight="false" outlineLevel="0" collapsed="false">
      <c r="A104" s="173" t="n">
        <v>2</v>
      </c>
      <c r="B104" s="174" t="s">
        <v>240</v>
      </c>
      <c r="C104" s="174" t="s">
        <v>195</v>
      </c>
      <c r="F104" s="167"/>
    </row>
    <row r="105" customFormat="false" ht="15" hidden="false" customHeight="false" outlineLevel="0" collapsed="false">
      <c r="A105" s="175" t="s">
        <v>205</v>
      </c>
      <c r="B105" s="180" t="s">
        <v>206</v>
      </c>
      <c r="C105" s="177" t="n">
        <f aca="false">D60</f>
        <v>446.202726388889</v>
      </c>
      <c r="F105" s="167"/>
    </row>
    <row r="106" customFormat="false" ht="15" hidden="false" customHeight="false" outlineLevel="0" collapsed="false">
      <c r="A106" s="175" t="s">
        <v>211</v>
      </c>
      <c r="B106" s="180" t="s">
        <v>212</v>
      </c>
      <c r="C106" s="177" t="n">
        <f aca="false">D75</f>
        <v>1008.68632304444</v>
      </c>
      <c r="F106" s="167"/>
    </row>
    <row r="107" customFormat="false" ht="15" hidden="false" customHeight="false" outlineLevel="0" collapsed="false">
      <c r="A107" s="175" t="s">
        <v>225</v>
      </c>
      <c r="B107" s="180" t="s">
        <v>226</v>
      </c>
      <c r="C107" s="177" t="n">
        <f aca="false">E98</f>
        <v>352.5936</v>
      </c>
      <c r="F107" s="167"/>
    </row>
    <row r="108" customFormat="false" ht="15.75" hidden="false" customHeight="true" outlineLevel="0" collapsed="false">
      <c r="A108" s="183" t="s">
        <v>22</v>
      </c>
      <c r="B108" s="183"/>
      <c r="C108" s="184" t="n">
        <f aca="false">SUM(C105:C107)</f>
        <v>1807.48264943333</v>
      </c>
      <c r="F108" s="167"/>
    </row>
    <row r="109" customFormat="false" ht="15" hidden="false" customHeight="false" outlineLevel="0" collapsed="false">
      <c r="A109" s="227"/>
      <c r="F109" s="167"/>
    </row>
    <row r="110" customFormat="false" ht="15" hidden="false" customHeight="false" outlineLevel="0" collapsed="false">
      <c r="F110" s="167"/>
    </row>
    <row r="111" customFormat="false" ht="15" hidden="false" customHeight="false" outlineLevel="0" collapsed="false">
      <c r="A111" s="172" t="s">
        <v>241</v>
      </c>
      <c r="B111" s="172"/>
      <c r="C111" s="172"/>
      <c r="F111" s="167"/>
    </row>
    <row r="112" customFormat="false" ht="15" hidden="false" customHeight="false" outlineLevel="0" collapsed="false">
      <c r="F112" s="167"/>
    </row>
    <row r="113" customFormat="false" ht="15.75" hidden="false" customHeight="true" outlineLevel="0" collapsed="false">
      <c r="A113" s="173" t="s">
        <v>242</v>
      </c>
      <c r="B113" s="173" t="s">
        <v>243</v>
      </c>
      <c r="C113" s="173"/>
      <c r="D113" s="174" t="s">
        <v>195</v>
      </c>
      <c r="F113" s="167"/>
    </row>
    <row r="114" customFormat="false" ht="14.85" hidden="false" customHeight="true" outlineLevel="0" collapsed="false">
      <c r="A114" s="175" t="s">
        <v>163</v>
      </c>
      <c r="B114" s="228" t="s">
        <v>244</v>
      </c>
      <c r="C114" s="228"/>
      <c r="D114" s="177" t="n">
        <f aca="false">'CUSTO POR TRABALHADOR'!D168</f>
        <v>276.073042041667</v>
      </c>
      <c r="E114" s="178"/>
      <c r="F114" s="179"/>
      <c r="G114" s="179"/>
    </row>
    <row r="115" customFormat="false" ht="14.85" hidden="false" customHeight="true" outlineLevel="0" collapsed="false">
      <c r="A115" s="175" t="s">
        <v>166</v>
      </c>
      <c r="B115" s="228" t="s">
        <v>245</v>
      </c>
      <c r="C115" s="228"/>
      <c r="D115" s="177" t="n">
        <f aca="false">8%*D114</f>
        <v>22.0858433633333</v>
      </c>
      <c r="E115" s="178"/>
      <c r="F115" s="179"/>
      <c r="G115" s="179"/>
    </row>
    <row r="116" customFormat="false" ht="14.85" hidden="false" customHeight="true" outlineLevel="0" collapsed="false">
      <c r="A116" s="175" t="s">
        <v>169</v>
      </c>
      <c r="B116" s="228" t="s">
        <v>246</v>
      </c>
      <c r="C116" s="228"/>
      <c r="D116" s="177" t="n">
        <f aca="false">'CUSTO POR TRABALHADOR'!D173</f>
        <v>87.7120771703704</v>
      </c>
      <c r="E116" s="178"/>
      <c r="F116" s="179"/>
      <c r="G116" s="179"/>
    </row>
    <row r="117" customFormat="false" ht="14.85" hidden="false" customHeight="true" outlineLevel="0" collapsed="false">
      <c r="A117" s="175" t="s">
        <v>172</v>
      </c>
      <c r="B117" s="228" t="s">
        <v>247</v>
      </c>
      <c r="C117" s="228"/>
      <c r="D117" s="177" t="n">
        <f aca="false">'CUSTO POR TRABALHADOR'!D185</f>
        <v>150.624373530556</v>
      </c>
      <c r="E117" s="178"/>
      <c r="F117" s="179"/>
      <c r="G117" s="179"/>
    </row>
    <row r="118" customFormat="false" ht="14.85" hidden="false" customHeight="true" outlineLevel="0" collapsed="false">
      <c r="A118" s="175" t="s">
        <v>198</v>
      </c>
      <c r="B118" s="228" t="s">
        <v>248</v>
      </c>
      <c r="C118" s="228"/>
      <c r="D118" s="177" t="n">
        <f aca="false">C75*D117</f>
        <v>55.4297694592445</v>
      </c>
      <c r="E118" s="229"/>
      <c r="F118" s="230"/>
      <c r="G118" s="230"/>
    </row>
    <row r="119" customFormat="false" ht="14.85" hidden="false" customHeight="true" outlineLevel="0" collapsed="false">
      <c r="A119" s="175" t="s">
        <v>219</v>
      </c>
      <c r="B119" s="228" t="s">
        <v>249</v>
      </c>
      <c r="C119" s="228"/>
      <c r="D119" s="177" t="n">
        <f aca="false">'CUSTO POR TRABALHADOR'!D190</f>
        <v>87.7120771703704</v>
      </c>
      <c r="E119" s="229"/>
      <c r="F119" s="230"/>
      <c r="G119" s="230"/>
    </row>
    <row r="120" customFormat="false" ht="15.75" hidden="false" customHeight="true" outlineLevel="0" collapsed="false">
      <c r="A120" s="183" t="s">
        <v>22</v>
      </c>
      <c r="B120" s="183"/>
      <c r="C120" s="183"/>
      <c r="D120" s="184" t="n">
        <f aca="false">SUM(D114:D119)</f>
        <v>679.637182735541</v>
      </c>
    </row>
    <row r="123" customFormat="false" ht="15" hidden="false" customHeight="false" outlineLevel="0" collapsed="false">
      <c r="A123" s="172" t="s">
        <v>250</v>
      </c>
      <c r="B123" s="172"/>
      <c r="C123" s="172"/>
    </row>
    <row r="125" customFormat="false" ht="81" hidden="false" customHeight="true" outlineLevel="0" collapsed="false">
      <c r="A125" s="231" t="s">
        <v>251</v>
      </c>
      <c r="B125" s="231"/>
      <c r="C125" s="231"/>
    </row>
    <row r="127" customFormat="false" ht="15" hidden="false" customHeight="false" outlineLevel="0" collapsed="false">
      <c r="A127" s="189" t="s">
        <v>252</v>
      </c>
      <c r="B127" s="189"/>
      <c r="C127" s="189"/>
    </row>
    <row r="128" customFormat="false" ht="15" hidden="false" customHeight="false" outlineLevel="0" collapsed="false">
      <c r="A128" s="188"/>
    </row>
    <row r="129" customFormat="false" ht="15.75" hidden="false" customHeight="true" outlineLevel="0" collapsed="false">
      <c r="A129" s="173" t="s">
        <v>253</v>
      </c>
      <c r="B129" s="173" t="s">
        <v>254</v>
      </c>
      <c r="C129" s="173"/>
      <c r="D129" s="174" t="s">
        <v>195</v>
      </c>
    </row>
    <row r="130" customFormat="false" ht="14.85" hidden="false" customHeight="true" outlineLevel="0" collapsed="false">
      <c r="A130" s="175" t="s">
        <v>163</v>
      </c>
      <c r="B130" s="180" t="s">
        <v>109</v>
      </c>
      <c r="C130" s="180"/>
      <c r="D130" s="177" t="n">
        <f aca="false">(D48+C108+D120)*9.075%</f>
        <v>433.958563806825</v>
      </c>
    </row>
    <row r="131" customFormat="false" ht="14.85" hidden="false" customHeight="true" outlineLevel="0" collapsed="false">
      <c r="A131" s="175" t="s">
        <v>166</v>
      </c>
      <c r="B131" s="180" t="s">
        <v>254</v>
      </c>
      <c r="C131" s="180"/>
      <c r="D131" s="177" t="n">
        <f aca="false">(D48+C108+D120)*1.66%</f>
        <v>79.37974831067</v>
      </c>
      <c r="E131" s="229"/>
      <c r="F131" s="230"/>
      <c r="G131" s="230"/>
    </row>
    <row r="132" customFormat="false" ht="14.85" hidden="false" customHeight="true" outlineLevel="0" collapsed="false">
      <c r="A132" s="175" t="s">
        <v>169</v>
      </c>
      <c r="B132" s="180" t="s">
        <v>255</v>
      </c>
      <c r="C132" s="180"/>
      <c r="D132" s="177" t="n">
        <f aca="false">(D48+C108+D120)*0.08%</f>
        <v>3.82553003906843</v>
      </c>
      <c r="E132" s="178"/>
      <c r="F132" s="179"/>
      <c r="G132" s="179"/>
    </row>
    <row r="133" customFormat="false" ht="14.85" hidden="false" customHeight="true" outlineLevel="0" collapsed="false">
      <c r="A133" s="175" t="s">
        <v>172</v>
      </c>
      <c r="B133" s="180" t="s">
        <v>256</v>
      </c>
      <c r="C133" s="180"/>
      <c r="D133" s="177" t="n">
        <f aca="false">(D48+C108+D120)*0.27%</f>
        <v>12.911163881856</v>
      </c>
      <c r="E133" s="178"/>
      <c r="F133" s="179"/>
      <c r="G133" s="179"/>
    </row>
    <row r="134" customFormat="false" ht="14.85" hidden="false" customHeight="true" outlineLevel="0" collapsed="false">
      <c r="A134" s="175" t="s">
        <v>198</v>
      </c>
      <c r="B134" s="180" t="s">
        <v>257</v>
      </c>
      <c r="C134" s="180"/>
      <c r="D134" s="177" t="n">
        <f aca="false">(D48+C108+D120)*0.03%</f>
        <v>1.43457376465066</v>
      </c>
      <c r="E134" s="178"/>
      <c r="F134" s="179"/>
      <c r="G134" s="179"/>
    </row>
    <row r="135" customFormat="false" ht="14.85" hidden="false" customHeight="true" outlineLevel="0" collapsed="false">
      <c r="A135" s="175" t="s">
        <v>219</v>
      </c>
      <c r="B135" s="180" t="s">
        <v>258</v>
      </c>
      <c r="C135" s="180"/>
      <c r="D135" s="177" t="n">
        <f aca="false">(D48+C108+D120)*1.66%</f>
        <v>79.37974831067</v>
      </c>
      <c r="E135" s="178"/>
      <c r="F135" s="179"/>
      <c r="G135" s="179"/>
    </row>
    <row r="136" customFormat="false" ht="14.85" hidden="false" customHeight="true" outlineLevel="0" collapsed="false">
      <c r="A136" s="175" t="s">
        <v>200</v>
      </c>
      <c r="B136" s="180" t="s">
        <v>201</v>
      </c>
      <c r="C136" s="180"/>
      <c r="D136" s="182"/>
    </row>
    <row r="137" customFormat="false" ht="15.75" hidden="false" customHeight="true" outlineLevel="0" collapsed="false">
      <c r="A137" s="173" t="s">
        <v>259</v>
      </c>
      <c r="B137" s="173"/>
      <c r="C137" s="173"/>
      <c r="D137" s="177" t="n">
        <f aca="false">D135+D134+D133+D132+D131+D130</f>
        <v>610.88932811374</v>
      </c>
    </row>
    <row r="138" customFormat="false" ht="14.85" hidden="false" customHeight="true" outlineLevel="0" collapsed="false">
      <c r="A138" s="233" t="s">
        <v>220</v>
      </c>
      <c r="B138" s="180" t="s">
        <v>260</v>
      </c>
      <c r="C138" s="180"/>
      <c r="D138" s="177" t="n">
        <f aca="false">C75*D137</f>
        <v>224.807272745856</v>
      </c>
    </row>
    <row r="139" customFormat="false" ht="15.75" hidden="false" customHeight="true" outlineLevel="0" collapsed="false">
      <c r="A139" s="183" t="s">
        <v>221</v>
      </c>
      <c r="B139" s="183"/>
      <c r="C139" s="183"/>
      <c r="D139" s="184" t="n">
        <f aca="false">D137+D138</f>
        <v>835.696600859597</v>
      </c>
    </row>
    <row r="141" customFormat="false" ht="36.75" hidden="false" customHeight="true" outlineLevel="0" collapsed="false">
      <c r="A141" s="234" t="s">
        <v>261</v>
      </c>
      <c r="B141" s="234"/>
      <c r="C141" s="234"/>
      <c r="D141" s="234"/>
    </row>
    <row r="143" customFormat="false" ht="15" hidden="false" customHeight="false" outlineLevel="0" collapsed="false">
      <c r="A143" s="189" t="s">
        <v>262</v>
      </c>
      <c r="B143" s="189"/>
      <c r="C143" s="189"/>
    </row>
    <row r="144" customFormat="false" ht="15" hidden="false" customHeight="false" outlineLevel="0" collapsed="false">
      <c r="A144" s="188"/>
    </row>
    <row r="145" customFormat="false" ht="15.75" hidden="false" customHeight="true" outlineLevel="0" collapsed="false">
      <c r="A145" s="173" t="n">
        <v>4</v>
      </c>
      <c r="B145" s="173" t="s">
        <v>263</v>
      </c>
      <c r="C145" s="173"/>
      <c r="D145" s="174" t="s">
        <v>195</v>
      </c>
    </row>
    <row r="146" customFormat="false" ht="15" hidden="false" customHeight="false" outlineLevel="0" collapsed="false">
      <c r="A146" s="175" t="s">
        <v>253</v>
      </c>
      <c r="B146" s="180" t="s">
        <v>254</v>
      </c>
      <c r="C146" s="199"/>
      <c r="D146" s="235" t="n">
        <f aca="false">D139</f>
        <v>835.696600859597</v>
      </c>
    </row>
    <row r="147" customFormat="false" ht="15.75" hidden="false" customHeight="true" outlineLevel="0" collapsed="false">
      <c r="A147" s="183" t="s">
        <v>22</v>
      </c>
      <c r="B147" s="183"/>
      <c r="C147" s="202"/>
      <c r="D147" s="236" t="n">
        <f aca="false">D146</f>
        <v>835.696600859597</v>
      </c>
    </row>
    <row r="150" customFormat="false" ht="15" hidden="false" customHeight="false" outlineLevel="0" collapsed="false">
      <c r="A150" s="172" t="s">
        <v>264</v>
      </c>
      <c r="B150" s="172"/>
      <c r="C150" s="172"/>
    </row>
    <row r="152" customFormat="false" ht="15" hidden="false" customHeight="false" outlineLevel="0" collapsed="false">
      <c r="A152" s="173" t="n">
        <v>5</v>
      </c>
      <c r="B152" s="237" t="s">
        <v>152</v>
      </c>
      <c r="C152" s="174" t="s">
        <v>195</v>
      </c>
    </row>
    <row r="153" customFormat="false" ht="15" hidden="false" customHeight="false" outlineLevel="0" collapsed="false">
      <c r="A153" s="175" t="s">
        <v>163</v>
      </c>
      <c r="B153" s="180" t="s">
        <v>265</v>
      </c>
      <c r="C153" s="177" t="n">
        <f aca="false">'CUSTO POR TRABALHADOR'!D281</f>
        <v>136.974294048538</v>
      </c>
      <c r="D153" s="178"/>
      <c r="E153" s="179"/>
      <c r="F153" s="179"/>
    </row>
    <row r="154" customFormat="false" ht="15" hidden="false" customHeight="false" outlineLevel="0" collapsed="false">
      <c r="A154" s="175" t="s">
        <v>166</v>
      </c>
      <c r="B154" s="180" t="s">
        <v>266</v>
      </c>
      <c r="C154" s="177"/>
      <c r="D154" s="229"/>
      <c r="E154" s="230"/>
      <c r="F154" s="230"/>
    </row>
    <row r="155" customFormat="false" ht="15" hidden="false" customHeight="false" outlineLevel="0" collapsed="false">
      <c r="A155" s="175" t="s">
        <v>169</v>
      </c>
      <c r="B155" s="180" t="s">
        <v>267</v>
      </c>
      <c r="C155" s="177"/>
      <c r="D155" s="229"/>
      <c r="E155" s="230"/>
      <c r="F155" s="230"/>
    </row>
    <row r="156" customFormat="false" ht="15" hidden="false" customHeight="false" outlineLevel="0" collapsed="false">
      <c r="A156" s="175" t="s">
        <v>172</v>
      </c>
      <c r="B156" s="180" t="s">
        <v>201</v>
      </c>
      <c r="C156" s="177"/>
    </row>
    <row r="157" customFormat="false" ht="15.75" hidden="false" customHeight="true" outlineLevel="0" collapsed="false">
      <c r="A157" s="183" t="s">
        <v>221</v>
      </c>
      <c r="B157" s="183"/>
      <c r="C157" s="184" t="n">
        <f aca="false">SUM(C153:C156)</f>
        <v>136.974294048538</v>
      </c>
    </row>
    <row r="159" customFormat="false" ht="15" hidden="false" customHeight="false" outlineLevel="0" collapsed="false">
      <c r="A159" s="238" t="s">
        <v>268</v>
      </c>
      <c r="B159" s="238"/>
      <c r="C159" s="238"/>
    </row>
    <row r="162" customFormat="false" ht="15" hidden="false" customHeight="false" outlineLevel="0" collapsed="false">
      <c r="A162" s="172" t="s">
        <v>269</v>
      </c>
      <c r="B162" s="172"/>
      <c r="C162" s="172"/>
    </row>
    <row r="164" customFormat="false" ht="15" hidden="false" customHeight="false" outlineLevel="0" collapsed="false">
      <c r="A164" s="173" t="n">
        <v>6</v>
      </c>
      <c r="B164" s="237" t="s">
        <v>153</v>
      </c>
      <c r="C164" s="174" t="s">
        <v>213</v>
      </c>
      <c r="D164" s="174" t="s">
        <v>195</v>
      </c>
    </row>
    <row r="165" customFormat="false" ht="15" hidden="false" customHeight="false" outlineLevel="0" collapsed="false">
      <c r="A165" s="175" t="s">
        <v>163</v>
      </c>
      <c r="B165" s="180" t="s">
        <v>140</v>
      </c>
      <c r="C165" s="239" t="n">
        <v>0.06</v>
      </c>
      <c r="D165" s="177" t="n">
        <f aca="false">C165*C192</f>
        <v>345.27500662462</v>
      </c>
      <c r="E165" s="178"/>
      <c r="F165" s="179"/>
      <c r="G165" s="179"/>
    </row>
    <row r="166" customFormat="false" ht="15" hidden="false" customHeight="false" outlineLevel="0" collapsed="false">
      <c r="A166" s="175" t="s">
        <v>166</v>
      </c>
      <c r="B166" s="180" t="s">
        <v>142</v>
      </c>
      <c r="C166" s="199" t="n">
        <v>0.0679</v>
      </c>
      <c r="D166" s="177" t="n">
        <f aca="false">((D165+C192))*C166</f>
        <v>414.180388780007</v>
      </c>
      <c r="E166" s="229"/>
      <c r="F166" s="230"/>
      <c r="G166" s="230"/>
    </row>
    <row r="167" customFormat="false" ht="15" hidden="false" customHeight="false" outlineLevel="0" collapsed="false">
      <c r="A167" s="175" t="s">
        <v>169</v>
      </c>
      <c r="B167" s="180" t="s">
        <v>141</v>
      </c>
      <c r="C167" s="199" t="n">
        <f aca="false">C169+C170+C175</f>
        <v>0.0865</v>
      </c>
      <c r="D167" s="177" t="n">
        <f aca="false">D169+D170</f>
        <v>210.042295696644</v>
      </c>
      <c r="E167" s="178"/>
      <c r="F167" s="179"/>
      <c r="G167" s="179"/>
    </row>
    <row r="168" customFormat="false" ht="15" hidden="false" customHeight="false" outlineLevel="0" collapsed="false">
      <c r="A168" s="175"/>
      <c r="B168" s="180" t="s">
        <v>270</v>
      </c>
      <c r="C168" s="199" t="n">
        <f aca="false">C169+C170</f>
        <v>0.0365</v>
      </c>
      <c r="D168" s="240"/>
      <c r="E168" s="255"/>
      <c r="F168" s="167"/>
    </row>
    <row r="169" customFormat="false" ht="15" hidden="false" customHeight="false" outlineLevel="0" collapsed="false">
      <c r="A169" s="175"/>
      <c r="B169" s="180" t="s">
        <v>271</v>
      </c>
      <c r="C169" s="199" t="n">
        <v>0.03</v>
      </c>
      <c r="D169" s="177" t="n">
        <f aca="false">C169*C192</f>
        <v>172.63750331231</v>
      </c>
      <c r="E169" s="178"/>
      <c r="F169" s="179"/>
      <c r="G169" s="179"/>
    </row>
    <row r="170" customFormat="false" ht="15" hidden="false" customHeight="false" outlineLevel="0" collapsed="false">
      <c r="A170" s="175"/>
      <c r="B170" s="180" t="s">
        <v>272</v>
      </c>
      <c r="C170" s="199" t="n">
        <v>0.0065</v>
      </c>
      <c r="D170" s="177" t="n">
        <f aca="false">C170*C192</f>
        <v>37.4047923843339</v>
      </c>
      <c r="E170" s="178"/>
      <c r="F170" s="179"/>
      <c r="G170" s="179"/>
    </row>
    <row r="171" customFormat="false" ht="15" hidden="false" customHeight="false" outlineLevel="0" collapsed="false">
      <c r="A171" s="175"/>
      <c r="B171" s="180" t="s">
        <v>273</v>
      </c>
      <c r="C171" s="199"/>
      <c r="D171" s="190"/>
      <c r="E171" s="241"/>
      <c r="F171" s="242"/>
      <c r="G171" s="242"/>
    </row>
    <row r="172" customFormat="false" ht="15" hidden="false" customHeight="false" outlineLevel="0" collapsed="false">
      <c r="A172" s="175"/>
      <c r="B172" s="180" t="s">
        <v>274</v>
      </c>
      <c r="C172" s="199"/>
      <c r="D172" s="175"/>
      <c r="E172" s="241"/>
      <c r="F172" s="242"/>
      <c r="G172" s="242"/>
    </row>
    <row r="173" customFormat="false" ht="15" hidden="false" customHeight="false" outlineLevel="0" collapsed="false">
      <c r="A173" s="175"/>
      <c r="B173" s="180"/>
      <c r="C173" s="182"/>
      <c r="D173" s="182"/>
    </row>
    <row r="174" customFormat="false" ht="15" hidden="false" customHeight="false" outlineLevel="0" collapsed="false">
      <c r="A174" s="175"/>
      <c r="B174" s="180" t="s">
        <v>275</v>
      </c>
      <c r="C174" s="182"/>
      <c r="D174" s="182"/>
    </row>
    <row r="175" customFormat="false" ht="15" hidden="false" customHeight="false" outlineLevel="0" collapsed="false">
      <c r="A175" s="175"/>
      <c r="B175" s="180" t="s">
        <v>276</v>
      </c>
      <c r="C175" s="239" t="n">
        <v>0.05</v>
      </c>
      <c r="D175" s="240"/>
    </row>
    <row r="176" customFormat="false" ht="15" hidden="false" customHeight="false" outlineLevel="0" collapsed="false">
      <c r="A176" s="190"/>
      <c r="B176" s="180" t="s">
        <v>277</v>
      </c>
      <c r="C176" s="239" t="n">
        <v>0.05</v>
      </c>
      <c r="D176" s="177" t="n">
        <f aca="false">C176*C192</f>
        <v>287.729172187184</v>
      </c>
    </row>
    <row r="177" customFormat="false" ht="15" hidden="false" customHeight="false" outlineLevel="0" collapsed="false">
      <c r="A177" s="175"/>
      <c r="B177" s="180"/>
      <c r="C177" s="182"/>
      <c r="D177" s="182"/>
    </row>
    <row r="178" customFormat="false" ht="15" hidden="false" customHeight="false" outlineLevel="0" collapsed="false">
      <c r="A178" s="175"/>
      <c r="B178" s="180"/>
      <c r="C178" s="182"/>
      <c r="D178" s="182"/>
    </row>
    <row r="179" customFormat="false" ht="15.75" hidden="false" customHeight="true" outlineLevel="0" collapsed="false">
      <c r="A179" s="183" t="s">
        <v>221</v>
      </c>
      <c r="B179" s="183"/>
      <c r="C179" s="202" t="n">
        <f aca="false">C165+C166+C167</f>
        <v>0.2144</v>
      </c>
      <c r="D179" s="243" t="n">
        <f aca="false">D165+D166+D167</f>
        <v>969.497691101272</v>
      </c>
    </row>
    <row r="180" customFormat="false" ht="15.75" hidden="false" customHeight="true" outlineLevel="0" collapsed="false">
      <c r="A180" s="256"/>
      <c r="B180" s="256"/>
      <c r="C180" s="203"/>
      <c r="D180" s="257"/>
    </row>
    <row r="181" customFormat="false" ht="33.6" hidden="false" customHeight="true" outlineLevel="0" collapsed="false">
      <c r="A181" s="231" t="s">
        <v>278</v>
      </c>
      <c r="B181" s="231"/>
      <c r="C181" s="231"/>
      <c r="D181" s="231"/>
    </row>
    <row r="184" customFormat="false" ht="15" hidden="false" customHeight="false" outlineLevel="0" collapsed="false">
      <c r="A184" s="172" t="s">
        <v>279</v>
      </c>
      <c r="B184" s="172"/>
      <c r="C184" s="172"/>
    </row>
    <row r="186" customFormat="false" ht="30" hidden="false" customHeight="false" outlineLevel="0" collapsed="false">
      <c r="A186" s="173"/>
      <c r="B186" s="174" t="s">
        <v>280</v>
      </c>
      <c r="C186" s="174" t="s">
        <v>195</v>
      </c>
    </row>
    <row r="187" customFormat="false" ht="15" hidden="false" customHeight="false" outlineLevel="0" collapsed="false">
      <c r="A187" s="244" t="s">
        <v>163</v>
      </c>
      <c r="B187" s="180" t="s">
        <v>193</v>
      </c>
      <c r="C187" s="245" t="n">
        <f aca="false">D48</f>
        <v>2294.79271666667</v>
      </c>
    </row>
    <row r="188" customFormat="false" ht="30" hidden="false" customHeight="false" outlineLevel="0" collapsed="false">
      <c r="A188" s="244" t="s">
        <v>166</v>
      </c>
      <c r="B188" s="180" t="s">
        <v>203</v>
      </c>
      <c r="C188" s="245" t="n">
        <f aca="false">C108</f>
        <v>1807.48264943333</v>
      </c>
    </row>
    <row r="189" customFormat="false" ht="15" hidden="false" customHeight="false" outlineLevel="0" collapsed="false">
      <c r="A189" s="244" t="s">
        <v>169</v>
      </c>
      <c r="B189" s="180" t="s">
        <v>241</v>
      </c>
      <c r="C189" s="245" t="n">
        <f aca="false">D120</f>
        <v>679.637182735541</v>
      </c>
    </row>
    <row r="190" customFormat="false" ht="15" hidden="false" customHeight="false" outlineLevel="0" collapsed="false">
      <c r="A190" s="244" t="s">
        <v>172</v>
      </c>
      <c r="B190" s="180" t="s">
        <v>250</v>
      </c>
      <c r="C190" s="245" t="n">
        <f aca="false">D147</f>
        <v>835.696600859597</v>
      </c>
    </row>
    <row r="191" customFormat="false" ht="15" hidden="false" customHeight="false" outlineLevel="0" collapsed="false">
      <c r="A191" s="244" t="s">
        <v>198</v>
      </c>
      <c r="B191" s="180" t="s">
        <v>264</v>
      </c>
      <c r="C191" s="245" t="n">
        <f aca="false">C157</f>
        <v>136.974294048538</v>
      </c>
    </row>
    <row r="192" customFormat="false" ht="15.75" hidden="false" customHeight="true" outlineLevel="0" collapsed="false">
      <c r="A192" s="246" t="s">
        <v>281</v>
      </c>
      <c r="B192" s="246"/>
      <c r="C192" s="245" t="n">
        <f aca="false">C187+C188+C189+C190+C191</f>
        <v>5754.58344374367</v>
      </c>
    </row>
    <row r="193" customFormat="false" ht="15" hidden="false" customHeight="false" outlineLevel="0" collapsed="false">
      <c r="A193" s="244" t="s">
        <v>219</v>
      </c>
      <c r="B193" s="180" t="s">
        <v>282</v>
      </c>
      <c r="C193" s="245" t="n">
        <f aca="false">D179</f>
        <v>969.497691101272</v>
      </c>
    </row>
    <row r="194" customFormat="false" ht="15.75" hidden="false" customHeight="true" outlineLevel="0" collapsed="false">
      <c r="A194" s="246" t="s">
        <v>283</v>
      </c>
      <c r="B194" s="246"/>
      <c r="C194" s="245" t="n">
        <f aca="false">C192+C193</f>
        <v>6724.08113484495</v>
      </c>
    </row>
    <row r="196" customFormat="false" ht="15" hidden="false" customHeight="false" outlineLevel="0" collapsed="false">
      <c r="A196" s="247"/>
    </row>
    <row r="198" customFormat="false" ht="68.25" hidden="false" customHeight="true" outlineLevel="0" collapsed="false">
      <c r="A198" s="248"/>
      <c r="B198" s="185"/>
      <c r="C198" s="248"/>
      <c r="D198" s="248"/>
      <c r="E198" s="248"/>
      <c r="F198" s="249"/>
    </row>
    <row r="199" customFormat="false" ht="15" hidden="false" customHeight="false" outlineLevel="0" collapsed="false">
      <c r="A199" s="250"/>
      <c r="B199" s="251"/>
      <c r="C199" s="167"/>
      <c r="D199" s="251"/>
      <c r="E199" s="167"/>
      <c r="F199" s="251"/>
    </row>
    <row r="200" customFormat="false" ht="15" hidden="false" customHeight="false" outlineLevel="0" collapsed="false">
      <c r="A200" s="252"/>
      <c r="B200" s="167"/>
      <c r="C200" s="167"/>
      <c r="D200" s="167"/>
      <c r="E200" s="167"/>
      <c r="F200" s="167"/>
    </row>
    <row r="201" customFormat="false" ht="15" hidden="false" customHeight="false" outlineLevel="0" collapsed="false">
      <c r="A201" s="167"/>
      <c r="B201" s="253"/>
      <c r="C201" s="253"/>
      <c r="D201" s="253"/>
      <c r="E201" s="253"/>
      <c r="F201" s="251"/>
    </row>
  </sheetData>
  <mergeCells count="77">
    <mergeCell ref="A1:D1"/>
    <mergeCell ref="A2:D2"/>
    <mergeCell ref="A3:D3"/>
    <mergeCell ref="A11:C11"/>
    <mergeCell ref="A18:D18"/>
    <mergeCell ref="A20:B20"/>
    <mergeCell ref="A24:C24"/>
    <mergeCell ref="A25:C25"/>
    <mergeCell ref="A26:C26"/>
    <mergeCell ref="A28:C28"/>
    <mergeCell ref="A36:C36"/>
    <mergeCell ref="A39:C39"/>
    <mergeCell ref="B42:C42"/>
    <mergeCell ref="A48:C48"/>
    <mergeCell ref="A50:D50"/>
    <mergeCell ref="A53:D53"/>
    <mergeCell ref="A55:D55"/>
    <mergeCell ref="B57:C57"/>
    <mergeCell ref="B58:C58"/>
    <mergeCell ref="B59:C59"/>
    <mergeCell ref="A60:C60"/>
    <mergeCell ref="A62:D62"/>
    <mergeCell ref="A64:D64"/>
    <mergeCell ref="A75:B75"/>
    <mergeCell ref="A77:D77"/>
    <mergeCell ref="A79:D79"/>
    <mergeCell ref="A81:C81"/>
    <mergeCell ref="B83:D83"/>
    <mergeCell ref="A84:A88"/>
    <mergeCell ref="B84:D84"/>
    <mergeCell ref="A89:A92"/>
    <mergeCell ref="B89:D89"/>
    <mergeCell ref="B93:D93"/>
    <mergeCell ref="B94:D94"/>
    <mergeCell ref="B96:D96"/>
    <mergeCell ref="B97:D97"/>
    <mergeCell ref="A98:D98"/>
    <mergeCell ref="A100:E100"/>
    <mergeCell ref="A102:C102"/>
    <mergeCell ref="A108:B108"/>
    <mergeCell ref="A111:C111"/>
    <mergeCell ref="B113:C113"/>
    <mergeCell ref="B114:C114"/>
    <mergeCell ref="B115:C115"/>
    <mergeCell ref="B116:C116"/>
    <mergeCell ref="B117:C117"/>
    <mergeCell ref="B118:C118"/>
    <mergeCell ref="B119:C119"/>
    <mergeCell ref="A120:C120"/>
    <mergeCell ref="A123:C123"/>
    <mergeCell ref="A125:C125"/>
    <mergeCell ref="A127:C127"/>
    <mergeCell ref="B129:C129"/>
    <mergeCell ref="B130:C130"/>
    <mergeCell ref="B131:C131"/>
    <mergeCell ref="B132:C132"/>
    <mergeCell ref="B133:C133"/>
    <mergeCell ref="B134:C134"/>
    <mergeCell ref="B135:C135"/>
    <mergeCell ref="B136:C136"/>
    <mergeCell ref="A137:C137"/>
    <mergeCell ref="B138:C138"/>
    <mergeCell ref="A139:C139"/>
    <mergeCell ref="A141:D141"/>
    <mergeCell ref="A143:C143"/>
    <mergeCell ref="B145:C145"/>
    <mergeCell ref="A147:B147"/>
    <mergeCell ref="A150:C150"/>
    <mergeCell ref="A157:B157"/>
    <mergeCell ref="A159:C159"/>
    <mergeCell ref="A162:C162"/>
    <mergeCell ref="A179:B179"/>
    <mergeCell ref="A181:D181"/>
    <mergeCell ref="A184:C184"/>
    <mergeCell ref="A192:B192"/>
    <mergeCell ref="A194:B194"/>
    <mergeCell ref="B201:E201"/>
  </mergeCells>
  <printOptions headings="false" gridLines="false" gridLinesSet="true" horizontalCentered="false" verticalCentered="false"/>
  <pageMargins left="0.7875" right="0.7875" top="0.7875" bottom="1.06319444444444" header="0.511805555555555" footer="0.7875"/>
  <pageSetup paperSize="9" scale="57" firstPageNumber="0" fitToWidth="1" fitToHeight="1" pageOrder="downThenOver" orientation="portrait" blackAndWhite="false" draft="false" cellComments="none" useFirstPageNumber="false" horizontalDpi="300" verticalDpi="300" copies="1"/>
  <headerFooter differentFirst="false" differentOddEven="false">
    <oddHeader/>
    <oddFooter>&amp;C&amp;"Times New Roman,Regular"&amp;12Página &amp;P, &amp;A</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F8"/>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B4" activeCellId="0" sqref="B4"/>
    </sheetView>
  </sheetViews>
  <sheetFormatPr defaultColWidth="11.57421875" defaultRowHeight="15" zeroHeight="false" outlineLevelRow="0" outlineLevelCol="0"/>
  <cols>
    <col collapsed="false" customWidth="true" hidden="false" outlineLevel="0" max="1" min="1" style="0" width="35.71"/>
    <col collapsed="false" customWidth="true" hidden="false" outlineLevel="0" max="2" min="2" style="0" width="21.28"/>
    <col collapsed="false" customWidth="true" hidden="false" outlineLevel="0" max="3" min="3" style="0" width="18.14"/>
    <col collapsed="false" customWidth="true" hidden="false" outlineLevel="0" max="4" min="4" style="0" width="21.28"/>
    <col collapsed="false" customWidth="true" hidden="false" outlineLevel="0" max="5" min="5" style="0" width="11.14"/>
    <col collapsed="false" customWidth="true" hidden="false" outlineLevel="0" max="6" min="6" style="0" width="22.43"/>
  </cols>
  <sheetData>
    <row r="1" customFormat="false" ht="15" hidden="false" customHeight="false" outlineLevel="0" collapsed="false">
      <c r="A1" s="258" t="s">
        <v>284</v>
      </c>
      <c r="B1" s="258"/>
      <c r="C1" s="258"/>
      <c r="D1" s="258"/>
      <c r="E1" s="258"/>
      <c r="F1" s="258"/>
    </row>
    <row r="2" customFormat="false" ht="15" hidden="false" customHeight="false" outlineLevel="0" collapsed="false">
      <c r="A2" s="134" t="s">
        <v>285</v>
      </c>
      <c r="B2" s="134"/>
      <c r="C2" s="134"/>
      <c r="D2" s="134"/>
      <c r="E2" s="134"/>
      <c r="F2" s="134"/>
    </row>
    <row r="3" customFormat="false" ht="60" hidden="false" customHeight="false" outlineLevel="0" collapsed="false">
      <c r="A3" s="259" t="s">
        <v>286</v>
      </c>
      <c r="B3" s="259" t="s">
        <v>287</v>
      </c>
      <c r="C3" s="259" t="s">
        <v>288</v>
      </c>
      <c r="D3" s="259" t="s">
        <v>289</v>
      </c>
      <c r="E3" s="259" t="s">
        <v>290</v>
      </c>
      <c r="F3" s="259" t="s">
        <v>291</v>
      </c>
    </row>
    <row r="4" customFormat="false" ht="15" hidden="false" customHeight="false" outlineLevel="0" collapsed="false">
      <c r="A4" s="260" t="s">
        <v>292</v>
      </c>
      <c r="B4" s="261" t="n">
        <f aca="false">'VIGILANTE 12 X 36 DIURNO'!C194</f>
        <v>5639.31065648935</v>
      </c>
      <c r="C4" s="168" t="n">
        <v>2</v>
      </c>
      <c r="D4" s="262" t="n">
        <f aca="false">B4*C4</f>
        <v>11278.6213129787</v>
      </c>
      <c r="E4" s="168" t="n">
        <v>8</v>
      </c>
      <c r="F4" s="169" t="n">
        <f aca="false">D4*E4</f>
        <v>90228.9705038296</v>
      </c>
    </row>
    <row r="5" customFormat="false" ht="15" hidden="false" customHeight="false" outlineLevel="0" collapsed="false">
      <c r="A5" s="260" t="s">
        <v>293</v>
      </c>
      <c r="B5" s="263" t="n">
        <f aca="false">'VIGILANTE 12 X 36 NOTURNO'!C194</f>
        <v>6724.08113484495</v>
      </c>
      <c r="C5" s="168" t="n">
        <v>2</v>
      </c>
      <c r="D5" s="262" t="n">
        <f aca="false">B5*C5</f>
        <v>13448.1622696899</v>
      </c>
      <c r="E5" s="168" t="n">
        <v>8</v>
      </c>
      <c r="F5" s="263" t="n">
        <f aca="false">D5*E5</f>
        <v>107585.298157519</v>
      </c>
    </row>
    <row r="6" customFormat="false" ht="15" hidden="false" customHeight="false" outlineLevel="0" collapsed="false">
      <c r="A6" s="264"/>
      <c r="B6" s="168"/>
      <c r="C6" s="168"/>
      <c r="D6" s="168"/>
      <c r="E6" s="168"/>
      <c r="F6" s="168"/>
    </row>
    <row r="7" customFormat="false" ht="15" hidden="false" customHeight="false" outlineLevel="0" collapsed="false">
      <c r="A7" s="265" t="s">
        <v>294</v>
      </c>
      <c r="B7" s="265"/>
      <c r="C7" s="265"/>
      <c r="D7" s="265"/>
      <c r="E7" s="265"/>
      <c r="F7" s="266" t="n">
        <f aca="false">F4+F5</f>
        <v>197814.268661349</v>
      </c>
    </row>
    <row r="8" customFormat="false" ht="15" hidden="false" customHeight="false" outlineLevel="0" collapsed="false">
      <c r="A8" s="265" t="s">
        <v>295</v>
      </c>
      <c r="B8" s="265"/>
      <c r="C8" s="265"/>
      <c r="D8" s="265"/>
      <c r="E8" s="265"/>
      <c r="F8" s="267" t="n">
        <f aca="false">F7*12</f>
        <v>2373771.22393618</v>
      </c>
    </row>
  </sheetData>
  <mergeCells count="3">
    <mergeCell ref="A1:F1"/>
    <mergeCell ref="A7:E7"/>
    <mergeCell ref="A8:E8"/>
  </mergeCells>
  <printOptions headings="false" gridLines="false" gridLinesSet="true" horizontalCentered="false" verticalCentered="false"/>
  <pageMargins left="0.7875" right="0.7875" top="0.7875" bottom="1.06319444444444" header="0.511805555555555" footer="0.7875"/>
  <pageSetup paperSize="9" scale="65" firstPageNumber="0" fitToWidth="1" fitToHeight="1" pageOrder="downThenOver" orientation="portrait" blackAndWhite="false" draft="false" cellComments="none" useFirstPageNumber="false" horizontalDpi="300" verticalDpi="300" copies="1"/>
  <headerFooter differentFirst="false" differentOddEven="false">
    <oddHeader/>
    <oddFooter>&amp;C&amp;"Times New Roman,Regular"&amp;12&amp;A</oddFooter>
  </headerFooter>
</worksheet>
</file>

<file path=docProps/app.xml><?xml version="1.0" encoding="utf-8"?>
<Properties xmlns="http://schemas.openxmlformats.org/officeDocument/2006/extended-properties" xmlns:vt="http://schemas.openxmlformats.org/officeDocument/2006/docPropsVTypes">
  <Template/>
  <TotalTime>1064</TotalTime>
  <Application>LibreOffice/6.4.2.2$Linux_X86_64 LibreOffice_project/470efa65018866d4eccd0320fc85de07297c8d71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2018-01-23T19:35:16Z</dcterms:created>
  <dc:creator>Maria Arcangela Silva Casagrande</dc:creator>
  <dc:description/>
  <dc:language>pt-BR</dc:language>
  <cp:lastModifiedBy/>
  <cp:lastPrinted>2020-03-18T11:42:15Z</cp:lastPrinted>
  <dcterms:modified xsi:type="dcterms:W3CDTF">2020-04-01T15:38:40Z</dcterms:modified>
  <cp:revision>97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