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caf710991c11b7/PROJETOS/PROJETO LIMPEZA SAMF/"/>
    </mc:Choice>
  </mc:AlternateContent>
  <xr:revisionPtr revIDLastSave="10" documentId="11_8BAF6D1AB63320CF6DB95CCAFC57364AA0B7C9ED" xr6:coauthVersionLast="47" xr6:coauthVersionMax="47" xr10:uidLastSave="{C7B15268-4199-44EF-81B0-F2634A205023}"/>
  <bookViews>
    <workbookView xWindow="-110" yWindow="-110" windowWidth="19420" windowHeight="10420" tabRatio="853" xr2:uid="{00000000-000D-0000-FFFF-FFFF00000000}"/>
  </bookViews>
  <sheets>
    <sheet name="Subsolo" sheetId="1" r:id="rId1"/>
    <sheet name="Terreo" sheetId="2" r:id="rId2"/>
    <sheet name="Andar1" sheetId="3" r:id="rId3"/>
    <sheet name="Andar2" sheetId="4" r:id="rId4"/>
    <sheet name="Andar3" sheetId="5" r:id="rId5"/>
    <sheet name="Wc" sheetId="6" r:id="rId6"/>
    <sheet name="Bebedouros" sheetId="7" r:id="rId7"/>
    <sheet name="Externa" sheetId="8" r:id="rId8"/>
    <sheet name="Esquadria" sheetId="9" r:id="rId9"/>
    <sheet name="Resumo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0" l="1"/>
  <c r="B7" i="10"/>
  <c r="B6" i="10"/>
  <c r="B5" i="10"/>
  <c r="B4" i="10"/>
  <c r="B3" i="10"/>
  <c r="B2" i="10"/>
  <c r="B8" i="10" s="1"/>
  <c r="H10" i="9"/>
  <c r="I10" i="9" s="1"/>
  <c r="J10" i="9" s="1"/>
  <c r="K10" i="9" s="1"/>
  <c r="K9" i="9"/>
  <c r="J9" i="9"/>
  <c r="I9" i="9"/>
  <c r="I8" i="9"/>
  <c r="J8" i="9" s="1"/>
  <c r="K8" i="9" s="1"/>
  <c r="I7" i="9"/>
  <c r="J7" i="9" s="1"/>
  <c r="K7" i="9" s="1"/>
  <c r="K6" i="9"/>
  <c r="J6" i="9"/>
  <c r="I6" i="9"/>
  <c r="H4" i="9"/>
  <c r="I4" i="9" s="1"/>
  <c r="J4" i="9" s="1"/>
  <c r="K4" i="9" s="1"/>
  <c r="K3" i="9"/>
  <c r="J3" i="9"/>
  <c r="I3" i="9"/>
  <c r="H3" i="9"/>
  <c r="B3" i="9"/>
  <c r="B11" i="9" s="1"/>
  <c r="B11" i="10" s="1"/>
  <c r="H2" i="9"/>
  <c r="I2" i="9" s="1"/>
  <c r="J2" i="9" s="1"/>
  <c r="B2" i="9"/>
  <c r="K2" i="9" s="1"/>
  <c r="B7" i="8"/>
  <c r="H6" i="8"/>
  <c r="I6" i="8" s="1"/>
  <c r="J6" i="8" s="1"/>
  <c r="K6" i="8" s="1"/>
  <c r="K5" i="8"/>
  <c r="J5" i="8"/>
  <c r="I5" i="8"/>
  <c r="I4" i="8"/>
  <c r="J4" i="8" s="1"/>
  <c r="K4" i="8" s="1"/>
  <c r="J3" i="8"/>
  <c r="K3" i="8" s="1"/>
  <c r="I3" i="8"/>
  <c r="I2" i="8"/>
  <c r="J2" i="8" s="1"/>
  <c r="K2" i="8" s="1"/>
  <c r="K7" i="8" s="1"/>
  <c r="L7" i="8" s="1"/>
  <c r="B3" i="7"/>
  <c r="K2" i="7"/>
  <c r="K3" i="7" s="1"/>
  <c r="L3" i="7" s="1"/>
  <c r="J2" i="7"/>
  <c r="I2" i="7"/>
  <c r="H2" i="7"/>
  <c r="B39" i="6"/>
  <c r="B9" i="10" s="1"/>
  <c r="J38" i="6"/>
  <c r="K38" i="6" s="1"/>
  <c r="I38" i="6"/>
  <c r="I37" i="6"/>
  <c r="J37" i="6" s="1"/>
  <c r="K37" i="6" s="1"/>
  <c r="I36" i="6"/>
  <c r="J36" i="6" s="1"/>
  <c r="K36" i="6" s="1"/>
  <c r="K35" i="6"/>
  <c r="J35" i="6"/>
  <c r="I35" i="6"/>
  <c r="I34" i="6"/>
  <c r="J34" i="6" s="1"/>
  <c r="K34" i="6" s="1"/>
  <c r="I33" i="6"/>
  <c r="J33" i="6" s="1"/>
  <c r="K33" i="6" s="1"/>
  <c r="K32" i="6"/>
  <c r="J32" i="6"/>
  <c r="I32" i="6"/>
  <c r="I31" i="6"/>
  <c r="J31" i="6" s="1"/>
  <c r="K31" i="6" s="1"/>
  <c r="J30" i="6"/>
  <c r="K30" i="6" s="1"/>
  <c r="I30" i="6"/>
  <c r="K29" i="6"/>
  <c r="J29" i="6"/>
  <c r="I29" i="6"/>
  <c r="I28" i="6"/>
  <c r="J28" i="6" s="1"/>
  <c r="K28" i="6" s="1"/>
  <c r="K27" i="6"/>
  <c r="J27" i="6"/>
  <c r="I27" i="6"/>
  <c r="I26" i="6"/>
  <c r="J26" i="6" s="1"/>
  <c r="K26" i="6" s="1"/>
  <c r="I25" i="6"/>
  <c r="J25" i="6" s="1"/>
  <c r="K25" i="6" s="1"/>
  <c r="K24" i="6"/>
  <c r="J24" i="6"/>
  <c r="I24" i="6"/>
  <c r="I23" i="6"/>
  <c r="J23" i="6" s="1"/>
  <c r="K23" i="6" s="1"/>
  <c r="J22" i="6"/>
  <c r="K22" i="6" s="1"/>
  <c r="I22" i="6"/>
  <c r="K21" i="6"/>
  <c r="J21" i="6"/>
  <c r="I21" i="6"/>
  <c r="I20" i="6"/>
  <c r="J20" i="6" s="1"/>
  <c r="K20" i="6" s="1"/>
  <c r="K19" i="6"/>
  <c r="J19" i="6"/>
  <c r="I19" i="6"/>
  <c r="I18" i="6"/>
  <c r="J18" i="6" s="1"/>
  <c r="K18" i="6" s="1"/>
  <c r="I17" i="6"/>
  <c r="J17" i="6" s="1"/>
  <c r="K17" i="6" s="1"/>
  <c r="K16" i="6"/>
  <c r="J16" i="6"/>
  <c r="I16" i="6"/>
  <c r="I15" i="6"/>
  <c r="J15" i="6" s="1"/>
  <c r="K15" i="6" s="1"/>
  <c r="J14" i="6"/>
  <c r="K14" i="6" s="1"/>
  <c r="I14" i="6"/>
  <c r="I13" i="6"/>
  <c r="J13" i="6" s="1"/>
  <c r="K13" i="6" s="1"/>
  <c r="I12" i="6"/>
  <c r="J12" i="6" s="1"/>
  <c r="K12" i="6" s="1"/>
  <c r="K11" i="6"/>
  <c r="J11" i="6"/>
  <c r="I11" i="6"/>
  <c r="I10" i="6"/>
  <c r="J10" i="6" s="1"/>
  <c r="K10" i="6" s="1"/>
  <c r="J9" i="6"/>
  <c r="K9" i="6" s="1"/>
  <c r="I9" i="6"/>
  <c r="K8" i="6"/>
  <c r="J8" i="6"/>
  <c r="I8" i="6"/>
  <c r="I7" i="6"/>
  <c r="J7" i="6" s="1"/>
  <c r="K7" i="6" s="1"/>
  <c r="J6" i="6"/>
  <c r="K6" i="6" s="1"/>
  <c r="I6" i="6"/>
  <c r="I5" i="6"/>
  <c r="J5" i="6" s="1"/>
  <c r="K5" i="6" s="1"/>
  <c r="I4" i="6"/>
  <c r="J4" i="6" s="1"/>
  <c r="K4" i="6" s="1"/>
  <c r="K3" i="6"/>
  <c r="J3" i="6"/>
  <c r="I3" i="6"/>
  <c r="I2" i="6"/>
  <c r="J2" i="6" s="1"/>
  <c r="K2" i="6" s="1"/>
  <c r="K30" i="5"/>
  <c r="J30" i="5"/>
  <c r="I30" i="5"/>
  <c r="I29" i="5"/>
  <c r="J29" i="5" s="1"/>
  <c r="K29" i="5" s="1"/>
  <c r="J28" i="5"/>
  <c r="K28" i="5" s="1"/>
  <c r="I28" i="5"/>
  <c r="K27" i="5"/>
  <c r="J27" i="5"/>
  <c r="I27" i="5"/>
  <c r="I26" i="5"/>
  <c r="J26" i="5" s="1"/>
  <c r="K26" i="5" s="1"/>
  <c r="J25" i="5"/>
  <c r="K25" i="5" s="1"/>
  <c r="I25" i="5"/>
  <c r="I24" i="5"/>
  <c r="J24" i="5" s="1"/>
  <c r="K24" i="5" s="1"/>
  <c r="I23" i="5"/>
  <c r="J23" i="5" s="1"/>
  <c r="K23" i="5" s="1"/>
  <c r="K22" i="5"/>
  <c r="J22" i="5"/>
  <c r="I22" i="5"/>
  <c r="I21" i="5"/>
  <c r="J21" i="5" s="1"/>
  <c r="K21" i="5" s="1"/>
  <c r="I20" i="5"/>
  <c r="J20" i="5" s="1"/>
  <c r="K20" i="5" s="1"/>
  <c r="K19" i="5"/>
  <c r="J19" i="5"/>
  <c r="I19" i="5"/>
  <c r="I18" i="5"/>
  <c r="J18" i="5" s="1"/>
  <c r="K18" i="5" s="1"/>
  <c r="J17" i="5"/>
  <c r="K17" i="5" s="1"/>
  <c r="I17" i="5"/>
  <c r="I16" i="5"/>
  <c r="J16" i="5" s="1"/>
  <c r="K16" i="5" s="1"/>
  <c r="I15" i="5"/>
  <c r="J15" i="5" s="1"/>
  <c r="K15" i="5" s="1"/>
  <c r="K14" i="5"/>
  <c r="J14" i="5"/>
  <c r="I14" i="5"/>
  <c r="I13" i="5"/>
  <c r="J13" i="5" s="1"/>
  <c r="K13" i="5" s="1"/>
  <c r="J12" i="5"/>
  <c r="K12" i="5" s="1"/>
  <c r="I12" i="5"/>
  <c r="K11" i="5"/>
  <c r="J11" i="5"/>
  <c r="I11" i="5"/>
  <c r="I10" i="5"/>
  <c r="J10" i="5" s="1"/>
  <c r="K10" i="5" s="1"/>
  <c r="K9" i="5"/>
  <c r="J9" i="5"/>
  <c r="I9" i="5"/>
  <c r="I8" i="5"/>
  <c r="J8" i="5" s="1"/>
  <c r="K8" i="5" s="1"/>
  <c r="I7" i="5"/>
  <c r="J7" i="5" s="1"/>
  <c r="K7" i="5" s="1"/>
  <c r="K6" i="5"/>
  <c r="J6" i="5"/>
  <c r="I6" i="5"/>
  <c r="I5" i="5"/>
  <c r="J5" i="5" s="1"/>
  <c r="K5" i="5" s="1"/>
  <c r="I4" i="5"/>
  <c r="J4" i="5" s="1"/>
  <c r="K4" i="5" s="1"/>
  <c r="K3" i="5"/>
  <c r="J3" i="5"/>
  <c r="I3" i="5"/>
  <c r="I2" i="5"/>
  <c r="J2" i="5" s="1"/>
  <c r="K2" i="5" s="1"/>
  <c r="K29" i="4"/>
  <c r="J29" i="4"/>
  <c r="I29" i="4"/>
  <c r="I28" i="4"/>
  <c r="J28" i="4" s="1"/>
  <c r="K28" i="4" s="1"/>
  <c r="J27" i="4"/>
  <c r="K27" i="4" s="1"/>
  <c r="I27" i="4"/>
  <c r="I25" i="4"/>
  <c r="J25" i="4" s="1"/>
  <c r="K25" i="4" s="1"/>
  <c r="I24" i="4"/>
  <c r="J24" i="4" s="1"/>
  <c r="K24" i="4" s="1"/>
  <c r="K23" i="4"/>
  <c r="J23" i="4"/>
  <c r="I23" i="4"/>
  <c r="I22" i="4"/>
  <c r="J22" i="4" s="1"/>
  <c r="K22" i="4" s="1"/>
  <c r="I21" i="4"/>
  <c r="J21" i="4" s="1"/>
  <c r="K21" i="4" s="1"/>
  <c r="K20" i="4"/>
  <c r="J20" i="4"/>
  <c r="I20" i="4"/>
  <c r="I19" i="4"/>
  <c r="J19" i="4" s="1"/>
  <c r="K19" i="4" s="1"/>
  <c r="K18" i="4"/>
  <c r="J18" i="4"/>
  <c r="I18" i="4"/>
  <c r="I17" i="4"/>
  <c r="J17" i="4" s="1"/>
  <c r="K17" i="4" s="1"/>
  <c r="I16" i="4"/>
  <c r="J16" i="4" s="1"/>
  <c r="K16" i="4" s="1"/>
  <c r="K15" i="4"/>
  <c r="J15" i="4"/>
  <c r="I15" i="4"/>
  <c r="I14" i="4"/>
  <c r="J14" i="4" s="1"/>
  <c r="K14" i="4" s="1"/>
  <c r="I13" i="4"/>
  <c r="J13" i="4" s="1"/>
  <c r="K13" i="4" s="1"/>
  <c r="K12" i="4"/>
  <c r="J12" i="4"/>
  <c r="I12" i="4"/>
  <c r="I11" i="4"/>
  <c r="J11" i="4" s="1"/>
  <c r="K11" i="4" s="1"/>
  <c r="J10" i="4"/>
  <c r="K10" i="4" s="1"/>
  <c r="I10" i="4"/>
  <c r="I9" i="4"/>
  <c r="J9" i="4" s="1"/>
  <c r="K9" i="4" s="1"/>
  <c r="I8" i="4"/>
  <c r="J8" i="4" s="1"/>
  <c r="K8" i="4" s="1"/>
  <c r="K7" i="4"/>
  <c r="J7" i="4"/>
  <c r="I7" i="4"/>
  <c r="I6" i="4"/>
  <c r="J6" i="4" s="1"/>
  <c r="K6" i="4" s="1"/>
  <c r="J5" i="4"/>
  <c r="K5" i="4" s="1"/>
  <c r="I5" i="4"/>
  <c r="K4" i="4"/>
  <c r="J4" i="4"/>
  <c r="I4" i="4"/>
  <c r="I3" i="4"/>
  <c r="J3" i="4" s="1"/>
  <c r="K3" i="4" s="1"/>
  <c r="K2" i="4"/>
  <c r="J2" i="4"/>
  <c r="I2" i="4"/>
  <c r="I34" i="3"/>
  <c r="J34" i="3" s="1"/>
  <c r="K34" i="3" s="1"/>
  <c r="J33" i="3"/>
  <c r="K33" i="3" s="1"/>
  <c r="I33" i="3"/>
  <c r="I32" i="3"/>
  <c r="J32" i="3" s="1"/>
  <c r="K32" i="3" s="1"/>
  <c r="I31" i="3"/>
  <c r="J31" i="3" s="1"/>
  <c r="K31" i="3" s="1"/>
  <c r="K30" i="3"/>
  <c r="J30" i="3"/>
  <c r="I30" i="3"/>
  <c r="I29" i="3"/>
  <c r="J29" i="3" s="1"/>
  <c r="K29" i="3" s="1"/>
  <c r="I28" i="3"/>
  <c r="J28" i="3" s="1"/>
  <c r="K28" i="3" s="1"/>
  <c r="K27" i="3"/>
  <c r="J27" i="3"/>
  <c r="I27" i="3"/>
  <c r="I26" i="3"/>
  <c r="J26" i="3" s="1"/>
  <c r="K26" i="3" s="1"/>
  <c r="J25" i="3"/>
  <c r="K25" i="3" s="1"/>
  <c r="I25" i="3"/>
  <c r="I24" i="3"/>
  <c r="J24" i="3" s="1"/>
  <c r="K24" i="3" s="1"/>
  <c r="I23" i="3"/>
  <c r="J23" i="3" s="1"/>
  <c r="K23" i="3" s="1"/>
  <c r="K22" i="3"/>
  <c r="J22" i="3"/>
  <c r="I22" i="3"/>
  <c r="I21" i="3"/>
  <c r="J21" i="3" s="1"/>
  <c r="K21" i="3" s="1"/>
  <c r="I20" i="3"/>
  <c r="J20" i="3" s="1"/>
  <c r="K20" i="3" s="1"/>
  <c r="K19" i="3"/>
  <c r="J19" i="3"/>
  <c r="I19" i="3"/>
  <c r="I18" i="3"/>
  <c r="J18" i="3" s="1"/>
  <c r="K18" i="3" s="1"/>
  <c r="K17" i="3"/>
  <c r="J17" i="3"/>
  <c r="I17" i="3"/>
  <c r="I16" i="3"/>
  <c r="J16" i="3" s="1"/>
  <c r="K16" i="3" s="1"/>
  <c r="I15" i="3"/>
  <c r="J15" i="3" s="1"/>
  <c r="K15" i="3" s="1"/>
  <c r="K14" i="3"/>
  <c r="J14" i="3"/>
  <c r="I14" i="3"/>
  <c r="I13" i="3"/>
  <c r="J13" i="3" s="1"/>
  <c r="K13" i="3" s="1"/>
  <c r="I12" i="3"/>
  <c r="J12" i="3" s="1"/>
  <c r="K12" i="3" s="1"/>
  <c r="K11" i="3"/>
  <c r="J11" i="3"/>
  <c r="I11" i="3"/>
  <c r="I10" i="3"/>
  <c r="J10" i="3" s="1"/>
  <c r="K10" i="3" s="1"/>
  <c r="J9" i="3"/>
  <c r="K9" i="3" s="1"/>
  <c r="I9" i="3"/>
  <c r="I8" i="3"/>
  <c r="J8" i="3" s="1"/>
  <c r="K8" i="3" s="1"/>
  <c r="I7" i="3"/>
  <c r="J7" i="3" s="1"/>
  <c r="K7" i="3" s="1"/>
  <c r="K6" i="3"/>
  <c r="J6" i="3"/>
  <c r="I6" i="3"/>
  <c r="I5" i="3"/>
  <c r="J5" i="3" s="1"/>
  <c r="K5" i="3" s="1"/>
  <c r="J4" i="3"/>
  <c r="K4" i="3" s="1"/>
  <c r="I4" i="3"/>
  <c r="K3" i="3"/>
  <c r="J3" i="3"/>
  <c r="I3" i="3"/>
  <c r="I2" i="3"/>
  <c r="J2" i="3" s="1"/>
  <c r="K2" i="3" s="1"/>
  <c r="K42" i="2"/>
  <c r="J42" i="2"/>
  <c r="I42" i="2"/>
  <c r="I41" i="2"/>
  <c r="J41" i="2" s="1"/>
  <c r="K41" i="2" s="1"/>
  <c r="K40" i="2"/>
  <c r="J40" i="2"/>
  <c r="I40" i="2"/>
  <c r="K39" i="2"/>
  <c r="J39" i="2"/>
  <c r="I39" i="2"/>
  <c r="I38" i="2"/>
  <c r="J38" i="2" s="1"/>
  <c r="K38" i="2" s="1"/>
  <c r="K37" i="2"/>
  <c r="J37" i="2"/>
  <c r="I37" i="2"/>
  <c r="I36" i="2"/>
  <c r="J36" i="2" s="1"/>
  <c r="K36" i="2" s="1"/>
  <c r="I35" i="2"/>
  <c r="J35" i="2" s="1"/>
  <c r="K35" i="2" s="1"/>
  <c r="K34" i="2"/>
  <c r="J34" i="2"/>
  <c r="I34" i="2"/>
  <c r="I33" i="2"/>
  <c r="J33" i="2" s="1"/>
  <c r="K33" i="2" s="1"/>
  <c r="J32" i="2"/>
  <c r="K32" i="2" s="1"/>
  <c r="I32" i="2"/>
  <c r="I31" i="2"/>
  <c r="J31" i="2" s="1"/>
  <c r="K31" i="2" s="1"/>
  <c r="I30" i="2"/>
  <c r="J30" i="2" s="1"/>
  <c r="K30" i="2" s="1"/>
  <c r="K29" i="2"/>
  <c r="J29" i="2"/>
  <c r="I29" i="2"/>
  <c r="I28" i="2"/>
  <c r="J28" i="2" s="1"/>
  <c r="K28" i="2" s="1"/>
  <c r="J27" i="2"/>
  <c r="K27" i="2" s="1"/>
  <c r="I27" i="2"/>
  <c r="K26" i="2"/>
  <c r="J26" i="2"/>
  <c r="I26" i="2"/>
  <c r="I25" i="2"/>
  <c r="J25" i="2" s="1"/>
  <c r="K25" i="2" s="1"/>
  <c r="K24" i="2"/>
  <c r="J24" i="2"/>
  <c r="I24" i="2"/>
  <c r="I23" i="2"/>
  <c r="J23" i="2" s="1"/>
  <c r="K23" i="2" s="1"/>
  <c r="I22" i="2"/>
  <c r="J22" i="2" s="1"/>
  <c r="K22" i="2" s="1"/>
  <c r="K21" i="2"/>
  <c r="J21" i="2"/>
  <c r="I21" i="2"/>
  <c r="I20" i="2"/>
  <c r="J20" i="2" s="1"/>
  <c r="K20" i="2" s="1"/>
  <c r="I18" i="2"/>
  <c r="J18" i="2" s="1"/>
  <c r="K18" i="2" s="1"/>
  <c r="K17" i="2"/>
  <c r="J17" i="2"/>
  <c r="I17" i="2"/>
  <c r="I16" i="2"/>
  <c r="J16" i="2" s="1"/>
  <c r="K16" i="2" s="1"/>
  <c r="J15" i="2"/>
  <c r="K15" i="2" s="1"/>
  <c r="I15" i="2"/>
  <c r="I14" i="2"/>
  <c r="J14" i="2" s="1"/>
  <c r="K14" i="2" s="1"/>
  <c r="I13" i="2"/>
  <c r="J13" i="2" s="1"/>
  <c r="K13" i="2" s="1"/>
  <c r="K12" i="2"/>
  <c r="J12" i="2"/>
  <c r="I12" i="2"/>
  <c r="I11" i="2"/>
  <c r="J11" i="2" s="1"/>
  <c r="K11" i="2" s="1"/>
  <c r="J10" i="2"/>
  <c r="K10" i="2" s="1"/>
  <c r="I10" i="2"/>
  <c r="K9" i="2"/>
  <c r="J9" i="2"/>
  <c r="I9" i="2"/>
  <c r="I8" i="2"/>
  <c r="J8" i="2" s="1"/>
  <c r="K8" i="2" s="1"/>
  <c r="J7" i="2"/>
  <c r="K7" i="2" s="1"/>
  <c r="I7" i="2"/>
  <c r="I6" i="2"/>
  <c r="J6" i="2" s="1"/>
  <c r="K6" i="2" s="1"/>
  <c r="I5" i="2"/>
  <c r="J5" i="2" s="1"/>
  <c r="K5" i="2" s="1"/>
  <c r="K4" i="2"/>
  <c r="J4" i="2"/>
  <c r="I4" i="2"/>
  <c r="I3" i="2"/>
  <c r="J3" i="2" s="1"/>
  <c r="K3" i="2" s="1"/>
  <c r="I2" i="2"/>
  <c r="J2" i="2" s="1"/>
  <c r="K2" i="2" s="1"/>
  <c r="B52" i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J47" i="1"/>
  <c r="K47" i="1" s="1"/>
  <c r="I47" i="1"/>
  <c r="I46" i="1"/>
  <c r="J46" i="1" s="1"/>
  <c r="K46" i="1" s="1"/>
  <c r="I45" i="1"/>
  <c r="J45" i="1" s="1"/>
  <c r="K45" i="1" s="1"/>
  <c r="K44" i="1"/>
  <c r="J44" i="1"/>
  <c r="I44" i="1"/>
  <c r="I43" i="1"/>
  <c r="J43" i="1" s="1"/>
  <c r="K43" i="1" s="1"/>
  <c r="J42" i="1"/>
  <c r="K42" i="1" s="1"/>
  <c r="I42" i="1"/>
  <c r="K41" i="1"/>
  <c r="J41" i="1"/>
  <c r="I41" i="1"/>
  <c r="I40" i="1"/>
  <c r="J40" i="1" s="1"/>
  <c r="K40" i="1" s="1"/>
  <c r="K39" i="1"/>
  <c r="J39" i="1"/>
  <c r="I39" i="1"/>
  <c r="B39" i="1"/>
  <c r="I38" i="1"/>
  <c r="J38" i="1" s="1"/>
  <c r="K38" i="1" s="1"/>
  <c r="J37" i="1"/>
  <c r="K37" i="1" s="1"/>
  <c r="I37" i="1"/>
  <c r="I36" i="1"/>
  <c r="J36" i="1" s="1"/>
  <c r="K36" i="1" s="1"/>
  <c r="I35" i="1"/>
  <c r="J35" i="1" s="1"/>
  <c r="K35" i="1" s="1"/>
  <c r="K34" i="1"/>
  <c r="J34" i="1"/>
  <c r="I34" i="1"/>
  <c r="I33" i="1"/>
  <c r="J33" i="1" s="1"/>
  <c r="K33" i="1" s="1"/>
  <c r="J32" i="1"/>
  <c r="K32" i="1" s="1"/>
  <c r="I32" i="1"/>
  <c r="K28" i="1"/>
  <c r="J28" i="1"/>
  <c r="I28" i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J23" i="1"/>
  <c r="K23" i="1" s="1"/>
  <c r="I23" i="1"/>
  <c r="I22" i="1"/>
  <c r="J22" i="1" s="1"/>
  <c r="K22" i="1" s="1"/>
  <c r="I21" i="1"/>
  <c r="J21" i="1" s="1"/>
  <c r="K21" i="1" s="1"/>
  <c r="K20" i="1"/>
  <c r="J20" i="1"/>
  <c r="I20" i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K15" i="1"/>
  <c r="J15" i="1"/>
  <c r="I15" i="1"/>
  <c r="I14" i="1"/>
  <c r="J14" i="1" s="1"/>
  <c r="K14" i="1" s="1"/>
  <c r="I13" i="1"/>
  <c r="J13" i="1" s="1"/>
  <c r="K13" i="1" s="1"/>
  <c r="K12" i="1"/>
  <c r="J12" i="1"/>
  <c r="I12" i="1"/>
  <c r="I11" i="1"/>
  <c r="J11" i="1" s="1"/>
  <c r="K11" i="1" s="1"/>
  <c r="I10" i="1"/>
  <c r="J10" i="1" s="1"/>
  <c r="K10" i="1" s="1"/>
  <c r="I9" i="1"/>
  <c r="J9" i="1" s="1"/>
  <c r="K9" i="1" s="1"/>
  <c r="I8" i="1"/>
  <c r="J8" i="1" s="1"/>
  <c r="K8" i="1" s="1"/>
  <c r="K7" i="1"/>
  <c r="J7" i="1"/>
  <c r="I7" i="1"/>
  <c r="I6" i="1"/>
  <c r="J6" i="1" s="1"/>
  <c r="K6" i="1" s="1"/>
  <c r="I5" i="1"/>
  <c r="J5" i="1" s="1"/>
  <c r="K5" i="1" s="1"/>
  <c r="B4" i="1"/>
  <c r="I4" i="1" s="1"/>
  <c r="J4" i="1" s="1"/>
  <c r="K4" i="1" s="1"/>
  <c r="K31" i="5" l="1"/>
  <c r="K52" i="1"/>
  <c r="K30" i="4"/>
  <c r="K43" i="2"/>
  <c r="K39" i="6"/>
  <c r="K11" i="9"/>
  <c r="C7" i="10"/>
  <c r="E7" i="10" s="1"/>
  <c r="K35" i="3"/>
  <c r="C10" i="10"/>
  <c r="E10" i="10" s="1"/>
  <c r="C11" i="10" l="1"/>
  <c r="E11" i="10" s="1"/>
  <c r="L11" i="9"/>
  <c r="C9" i="10"/>
  <c r="E9" i="10" s="1"/>
  <c r="L39" i="6"/>
  <c r="C4" i="10"/>
  <c r="E4" i="10" s="1"/>
  <c r="L35" i="3"/>
  <c r="C5" i="10"/>
  <c r="E5" i="10" s="1"/>
  <c r="L30" i="4"/>
  <c r="C2" i="10"/>
  <c r="L52" i="1"/>
  <c r="C3" i="10"/>
  <c r="E3" i="10" s="1"/>
  <c r="L43" i="2"/>
  <c r="C6" i="10"/>
  <c r="E6" i="10" s="1"/>
  <c r="L31" i="5"/>
  <c r="E2" i="10" l="1"/>
  <c r="E12" i="10" s="1"/>
  <c r="C8" i="10"/>
</calcChain>
</file>

<file path=xl/sharedStrings.xml><?xml version="1.0" encoding="utf-8"?>
<sst xmlns="http://schemas.openxmlformats.org/spreadsheetml/2006/main" count="840" uniqueCount="252">
  <si>
    <t>Local</t>
  </si>
  <si>
    <t>Área física (m²)</t>
  </si>
  <si>
    <t>Tipo de Limpeza</t>
  </si>
  <si>
    <t>Periodicidade</t>
  </si>
  <si>
    <t>Periodicidade (em dias)</t>
  </si>
  <si>
    <t>Frequência</t>
  </si>
  <si>
    <t>Qtde pessoas na tarefa</t>
  </si>
  <si>
    <t>Tempo de execução da tarefa (minutos)</t>
  </si>
  <si>
    <t>Produtividade 8h (m²)</t>
  </si>
  <si>
    <t>Produtividade convertida (m²)</t>
  </si>
  <si>
    <t>ATC - Área Total Convertida - (m²)</t>
  </si>
  <si>
    <t>Nº de Serventes</t>
  </si>
  <si>
    <t>Depósito de Mercadorias Interno DRFB-1 ª fase</t>
  </si>
  <si>
    <t>Nenhum</t>
  </si>
  <si>
    <t>Sem Limpeza</t>
  </si>
  <si>
    <t>Arquivo interno SATEC/DRFB- 1ª Fase</t>
  </si>
  <si>
    <t>Garagem DRFB- 1ª fase (diário)</t>
  </si>
  <si>
    <t>Varrer e passar pano úmido nas áreas de livre circulação (30%)</t>
  </si>
  <si>
    <t>Diária</t>
  </si>
  <si>
    <t>Garagem DRFB- 1ª fase (mensal)</t>
  </si>
  <si>
    <t>Lavagem completa (piso e paredes e as tubulações de água)</t>
  </si>
  <si>
    <t>Mensal</t>
  </si>
  <si>
    <t>Auditório (semanal)</t>
  </si>
  <si>
    <t>Aspirar o pó,  varrer e passar pano úmido</t>
  </si>
  <si>
    <t>Semanal</t>
  </si>
  <si>
    <t>Auditório (mensal)</t>
  </si>
  <si>
    <t>Passar cera e lustra móveis nas madeiras</t>
  </si>
  <si>
    <t>Salas 1 e 2 do auditório</t>
  </si>
  <si>
    <t>Aspirar pó, varrer e passar pano úmido no piso.</t>
  </si>
  <si>
    <t>Trimestral</t>
  </si>
  <si>
    <t>Sala de som do auditório</t>
  </si>
  <si>
    <t>Quinzenal</t>
  </si>
  <si>
    <t>Saida de emergência do auditório</t>
  </si>
  <si>
    <t>Lavar com jato d'água</t>
  </si>
  <si>
    <t>Hall do auditório+Hall dos elevadores (diário)</t>
  </si>
  <si>
    <t>Varrer e passar pano úmido.</t>
  </si>
  <si>
    <t>Hall do auditório+Hall dos elevadores (mensal)</t>
  </si>
  <si>
    <t>Passar lustra móveis nas paredes revestidas com madeiras</t>
  </si>
  <si>
    <t>Sala de lixo e de material de limpeza (diário)</t>
  </si>
  <si>
    <t>Sala de lixo e de material de limpeza (semanal)</t>
  </si>
  <si>
    <t>Lavagem completa</t>
  </si>
  <si>
    <t>Elevadores</t>
  </si>
  <si>
    <t>Tirar pó com pano úmido e passar vaselina liquida nas paredes</t>
  </si>
  <si>
    <t>Central de ar Condicionado</t>
  </si>
  <si>
    <t>Varrer e passar pano úmido no piso</t>
  </si>
  <si>
    <t>Portaria de serviço (diário)</t>
  </si>
  <si>
    <t>Portaria de serviço (mensal)</t>
  </si>
  <si>
    <t>Passar cera no piso</t>
  </si>
  <si>
    <t>Hall de entrada de serviço (diário)</t>
  </si>
  <si>
    <t>Hall de entrada de serviço (mensal)</t>
  </si>
  <si>
    <t>Sala do Grupo Gerador (semanal)</t>
  </si>
  <si>
    <t>Varrer</t>
  </si>
  <si>
    <t>Sala do Grupo Gerador (mensal)</t>
  </si>
  <si>
    <t>Lavar</t>
  </si>
  <si>
    <t>Sala da ECAT</t>
  </si>
  <si>
    <t>Sala dos No-Break's</t>
  </si>
  <si>
    <t>Diaria</t>
  </si>
  <si>
    <t>Sala das instalações do Quadro de Energia e de Telefonia</t>
  </si>
  <si>
    <t>Escada do Auditório da 1ª fase (diário)</t>
  </si>
  <si>
    <t>Varrer e passar pano úmido</t>
  </si>
  <si>
    <t>Escada do Auditório da 1ª fase (mensal)</t>
  </si>
  <si>
    <t>Escada de segurança e câmara de pressão</t>
  </si>
  <si>
    <t>Varrer , passar pano úmido no piso e guarda corpo.</t>
  </si>
  <si>
    <t>Sala da Sub-estação de energia</t>
  </si>
  <si>
    <t>Sala da Casa de bombas</t>
  </si>
  <si>
    <t>Depósito de àgua subterrâneo</t>
  </si>
  <si>
    <t>Área Comum-Corredores para circulação (diário)</t>
  </si>
  <si>
    <t>Área Comum-Corredores para circulação (mensal)</t>
  </si>
  <si>
    <t>Área Comum-Corredores para circulação (trimestral)</t>
  </si>
  <si>
    <t>Limpeza pesada</t>
  </si>
  <si>
    <t>Sala de entrada+ sala interna do Arquivo Geral-SAMF</t>
  </si>
  <si>
    <t>Sala dos fundos do Arquivo Geral-SAMF</t>
  </si>
  <si>
    <t>Varrer e passar pano úmido e aspirar o pó</t>
  </si>
  <si>
    <t>Sala de arquivos da PGFN</t>
  </si>
  <si>
    <t>Sala do almoxarifado da SAMF</t>
  </si>
  <si>
    <t>Garagem SAMF-2ª Fase (diário)</t>
  </si>
  <si>
    <t>Varrer e passar pano úmido na circulação (30% da área física)</t>
  </si>
  <si>
    <t>Garagem SAMF-2ª Fase (mensal)</t>
  </si>
  <si>
    <t>Sala de Transportes (diário)</t>
  </si>
  <si>
    <t>Tirar pó dos móveis, varrer e passar pano úmido no piso</t>
  </si>
  <si>
    <t>Sala de Transportes (mensal)</t>
  </si>
  <si>
    <t>Limpar atras dos armários e divisórias</t>
  </si>
  <si>
    <t>Sala de arquivo da SAMF na garagem da 2ª fase</t>
  </si>
  <si>
    <t>Depósito Interno da DRFB-Sala de apoio Administrativo (d)</t>
  </si>
  <si>
    <t>Depósito Interno da DRFB-Sala de apoio Administrativo (m)</t>
  </si>
  <si>
    <t>Depósito Interno da DRFB-Sala de Apoio Administrativo (d)</t>
  </si>
  <si>
    <t>Depósito Interno da DRFB-Sala de Apoio Administrativo (m)</t>
  </si>
  <si>
    <t>Depósito Interno da DRFB-Sala de Depósito na frente</t>
  </si>
  <si>
    <t>Varrer e passar pano úmido no piso.</t>
  </si>
  <si>
    <t>Depósito Interno da DRFB-Sala de Depósito ao fundo</t>
  </si>
  <si>
    <t>Depósito de Mercadorias  da DRFB-Depósito Externo</t>
  </si>
  <si>
    <t>Lavar o piso com jato d'água.</t>
  </si>
  <si>
    <t>Refeitorio Externo</t>
  </si>
  <si>
    <t>Lavagem completa 2x ao dia</t>
  </si>
  <si>
    <t>TOTAL</t>
  </si>
  <si>
    <t>Sala de Expediente da CAC/DRFB (d)</t>
  </si>
  <si>
    <t>Sala de Expediente da CAC/DRFB (m)</t>
  </si>
  <si>
    <t>Sala deAtendimento ao público da CAC/DRFB (d)</t>
  </si>
  <si>
    <t>Sala deAtendimento ao público da CAC/DRFB (m)</t>
  </si>
  <si>
    <t>Sala de Espera para o público da CAC/DRFB (d)</t>
  </si>
  <si>
    <t>Varrer e passar pano úmido no piso.</t>
  </si>
  <si>
    <t>Sala de Espera para o público da CAC/DRFB (m)</t>
  </si>
  <si>
    <t>Passar cera no piso.</t>
  </si>
  <si>
    <t>Sala de Apoio e Sala de Arquivo da CAC /DERB (s)</t>
  </si>
  <si>
    <t>Aspirar o pó , varrer e passar pano úmido no piso.</t>
  </si>
  <si>
    <t>Sala de Apoio e Sala de Arquivo da CAC /DERB (t)</t>
  </si>
  <si>
    <t>Limpeza pesada (CONFIRMAR)</t>
  </si>
  <si>
    <t>Sala de Arquivo/DRFB</t>
  </si>
  <si>
    <t>Sala de Atendimento da CAC/DRFB</t>
  </si>
  <si>
    <t>Sala do Plantão Fiscal/DRFB</t>
  </si>
  <si>
    <t>Sala da CAC/DRFB</t>
  </si>
  <si>
    <t>Sala do Protocolo/SAMF (d)</t>
  </si>
  <si>
    <t>Sala do Protocolo/SAMF (m)</t>
  </si>
  <si>
    <t>Agência da C.E.F.</t>
  </si>
  <si>
    <t>Sala de Arquivos e Biblioteca/ SAMF</t>
  </si>
  <si>
    <t>Escadas da 1ª Fase (d)</t>
  </si>
  <si>
    <t>Escadas da 1ª Fase (m)</t>
  </si>
  <si>
    <t>Escada de Segurança da 1ª Fase</t>
  </si>
  <si>
    <t>Sala da copa +Sala de Limpeza+Sala de lixo</t>
  </si>
  <si>
    <t>Tirar o pó dos armários varrer e passa pano úmido no piso</t>
  </si>
  <si>
    <t>Corredor</t>
  </si>
  <si>
    <t>Sala de climatização do ar condicionado da 1ª Fase</t>
  </si>
  <si>
    <t>Sala do Hall de entrada + Portaria + Elevadores + Diversos</t>
  </si>
  <si>
    <t>Varrer e passar pano úmido no piso, vaselina nos elevadores</t>
  </si>
  <si>
    <t>Sala de climatização do ar condicionado da 2ª Fase</t>
  </si>
  <si>
    <t>Salas de Expediente da PGFN</t>
  </si>
  <si>
    <t>Área para circulação interna da PGFN</t>
  </si>
  <si>
    <t>Área para circulação comum da PGFN</t>
  </si>
  <si>
    <t>Sala de Arquivo interno da PGFN</t>
  </si>
  <si>
    <t>Escadas da 2ª Fase</t>
  </si>
  <si>
    <t>Escadas de Segurança da 2ª Fase</t>
  </si>
  <si>
    <t>Salas de Expediente da DRFB/SETEC</t>
  </si>
  <si>
    <t>Área para circulação interna da DRFB/SETEC</t>
  </si>
  <si>
    <t>Limpar divisórias e passar cera no piso</t>
  </si>
  <si>
    <t>Salas de Expediente da DRFB/CECAT</t>
  </si>
  <si>
    <t>Limpar atras dos armários e divisórias,</t>
  </si>
  <si>
    <t>Área para circulação interna da DRFB/CECAT</t>
  </si>
  <si>
    <t>Escadas da 1ª Fase</t>
  </si>
  <si>
    <t>Limpeza Pesada</t>
  </si>
  <si>
    <t>Sala do Hall de entrada + Elevadores + Diversos</t>
  </si>
  <si>
    <t>Varrer e passar pano úmido no piso, passar vaselina na parede dos elevadores</t>
  </si>
  <si>
    <t>Área de circulação comum</t>
  </si>
  <si>
    <t>Salas de Expediente da SPU</t>
  </si>
  <si>
    <t>Área para circulação interna da SPU</t>
  </si>
  <si>
    <t>Salas de Expediente do SERPRO</t>
  </si>
  <si>
    <t>Área para circulação interna do SERPRO</t>
  </si>
  <si>
    <t>varrer e passar pano úmido</t>
  </si>
  <si>
    <t>Salas de Expediente da DRFB/SEFIS</t>
  </si>
  <si>
    <t>Área para circulação interna da DRFB/SEFIS-SEGESP</t>
  </si>
  <si>
    <t>Salas de Expediente da DRFB/SEORT</t>
  </si>
  <si>
    <t>Área para circulação interna da DRFB/SEORT</t>
  </si>
  <si>
    <t>Salas de Expediente da DRFB/SAANA</t>
  </si>
  <si>
    <t>Varrer , passar pano úmido no piso e guarda corpo</t>
  </si>
  <si>
    <t>Corredor</t>
  </si>
  <si>
    <t>Lavagem completa</t>
  </si>
  <si>
    <t>Varrer e passa pano úmido no piso, passar vaselina na parede dos elevadores</t>
  </si>
  <si>
    <t>Sala para Arquivo da C.E.F.</t>
  </si>
  <si>
    <t>Salas de Expediente da CGU</t>
  </si>
  <si>
    <t>Área para circulação interna da CGU</t>
  </si>
  <si>
    <t>Área para expediente da DRFB/GABIN-SEPOL</t>
  </si>
  <si>
    <t>Tirar pó dos móveis, varrer e passar pano úmido no piso.</t>
  </si>
  <si>
    <t>Área para circulação interna da DRFB/GABIN-SEPOL</t>
  </si>
  <si>
    <t>Área para expediente da DRFB/SEFIS-SAPAC</t>
  </si>
  <si>
    <t>Área para circulação interna da DRFB/SEFIS-SAPAC</t>
  </si>
  <si>
    <t>varrer , passar pano úmido no piso e guarda corpo.</t>
  </si>
  <si>
    <t>Gabinete Médico-SAMF</t>
  </si>
  <si>
    <t>Diariamente: tira o pó dos armários varrer e passa pano úmido no piso. Semanalmente: Lavagem completa</t>
  </si>
  <si>
    <t>Escada de Segurança da 2ª Fase</t>
  </si>
  <si>
    <t>Salas para expediente da SAMF</t>
  </si>
  <si>
    <t>Área para circulação interna da SAMF</t>
  </si>
  <si>
    <t>Sala para expediente da ESAF</t>
  </si>
  <si>
    <t>Casa de Máquinas dos Elevadores</t>
  </si>
  <si>
    <t>WC Masc. do auditório (1 sanitário)</t>
  </si>
  <si>
    <t>lavagem completa</t>
  </si>
  <si>
    <t>WC Fem. do auditório (1 sanitário)</t>
  </si>
  <si>
    <t>WC Masculino subsolo (4 sanitários) (lavagem)</t>
  </si>
  <si>
    <t>WC Masculino subsolo (4 sanitários) (assepsia)</t>
  </si>
  <si>
    <t>Assepsia geral a cada 2h</t>
  </si>
  <si>
    <t>WC Feminino subsolo (4 sanitários) (lavagem)</t>
  </si>
  <si>
    <t>WC Feminino subsolo (4 sanitários) (assepsia)</t>
  </si>
  <si>
    <t>WC interno da DRFB (2 sanitários) TERREO</t>
  </si>
  <si>
    <t>WC masculino (6 sanitários) (lavagem) TERREO</t>
  </si>
  <si>
    <t>WC masculino (6 sanitários) (assepsia) TERREO</t>
  </si>
  <si>
    <t>Assepsia geral a cada 1h</t>
  </si>
  <si>
    <t>WC feminino (5 sanitários) (lavagem) TERREO</t>
  </si>
  <si>
    <t>WC feminino (5 sanitários) (assepsia) TERREO</t>
  </si>
  <si>
    <t>WC para PNE (1 sanitário) TERREO</t>
  </si>
  <si>
    <t>WC interno da DRFB ANDAR 1</t>
  </si>
  <si>
    <t>WC masculino (6 sanitários) (lavagem) ANDAR 1</t>
  </si>
  <si>
    <t>WC masculino (6 sanitários) (assepsia) ANDAR 1</t>
  </si>
  <si>
    <t>WC feminino (5 sanitários) (lavagem) ANDAR 1</t>
  </si>
  <si>
    <t>WC feminino (5 sanitários) (assepsia) ANDAR 1</t>
  </si>
  <si>
    <t>WC para PNE (1 sanitário) ANDAR 1</t>
  </si>
  <si>
    <t>WC interno da SPU ANDAR 1</t>
  </si>
  <si>
    <t>WC interno do SERPRO ANDAR 1</t>
  </si>
  <si>
    <t>WC interno da DRFB ANDAR 2</t>
  </si>
  <si>
    <t>WC masculino (6 sanitários) (lavagem) ANDAR 2</t>
  </si>
  <si>
    <t>WC masculino (6 sanitários) (assepsia) ANDAR 2</t>
  </si>
  <si>
    <t>WC feminino (5 sanitários) (lavagem) ANDAR 2</t>
  </si>
  <si>
    <t>WC feminino (5 sanitários) (assepsia) ANDAR 2</t>
  </si>
  <si>
    <t>WC para PNE (1 sanitário) ANDAR 2</t>
  </si>
  <si>
    <t>WC masculino (6 sanitários) (lavagem) ANDAR 3</t>
  </si>
  <si>
    <t>WC masculino (6 sanitários) (assepsia) ANDAR 3</t>
  </si>
  <si>
    <t>WC feminino (5 sanitários) (lavagem) ANDAR 3</t>
  </si>
  <si>
    <t>WC feminino (5 sanitários) (assepsia) ANDAR 3</t>
  </si>
  <si>
    <t>WC para PNE (1 sanitário) ANDAR 3</t>
  </si>
  <si>
    <t>WC Masc/Fem REFEITORIO</t>
  </si>
  <si>
    <t>WC - Depósito Interno da DRFB (1 sanitário)</t>
  </si>
  <si>
    <t>WC interno da PGFN (2 sanitários)</t>
  </si>
  <si>
    <t>WC interno da CGU</t>
  </si>
  <si>
    <t>WC interno da DRFB</t>
  </si>
  <si>
    <t>WC interno da SAMF</t>
  </si>
  <si>
    <t>Todo o prédio</t>
  </si>
  <si>
    <t>Reposição de garrafão de água mineral nos bebedouros</t>
  </si>
  <si>
    <t>Estacionamento Descoberto</t>
  </si>
  <si>
    <t>Aspirar folhas secas, papel etc. com aspirador apropriado.</t>
  </si>
  <si>
    <t>Calçadas/rua externa</t>
  </si>
  <si>
    <t>Aspirar folhas secas, papel etc.. com aspirador apropriado</t>
  </si>
  <si>
    <t>Granito bege na entrada do térreo</t>
  </si>
  <si>
    <t>Varrer</t>
  </si>
  <si>
    <t>Lavagem com escovão e produtos apropriados para limpeza de pedra</t>
  </si>
  <si>
    <t>Jardins</t>
  </si>
  <si>
    <t>Capinar, cortar a grama e podar as plantas</t>
  </si>
  <si>
    <t>Bimestral</t>
  </si>
  <si>
    <t>Produtividade quinzenal (m²)</t>
  </si>
  <si>
    <t>Fachadas frente e fundo (face interna)</t>
  </si>
  <si>
    <t>Passar produto de limpar vidro</t>
  </si>
  <si>
    <t>Fachadas frente e fundo (face externa)</t>
  </si>
  <si>
    <t>Laterais (face interna)</t>
  </si>
  <si>
    <t>Laterais (face externa)</t>
  </si>
  <si>
    <t>Cobertura envidraçada (pirâmide, acesso a portaria, hall) (face interna)</t>
  </si>
  <si>
    <t>Cobertura envidraçada (pirâmide, acesso a portaria, hall) (face externa)</t>
  </si>
  <si>
    <t>Janelas dos banheiros (face interna)</t>
  </si>
  <si>
    <t>Janelas dos banheiros (face externa)</t>
  </si>
  <si>
    <t>Vidraçaria assentada em divisória (ambas as faces)</t>
  </si>
  <si>
    <t>LOCAL</t>
  </si>
  <si>
    <t>Área Física</t>
  </si>
  <si>
    <t>Produtividade-base</t>
  </si>
  <si>
    <t>Qtde Estimada Serventes</t>
  </si>
  <si>
    <t>Subsolo</t>
  </si>
  <si>
    <t>600m2 (diaria)</t>
  </si>
  <si>
    <t>Terreo</t>
  </si>
  <si>
    <t>Andar 1</t>
  </si>
  <si>
    <t>Andar 2</t>
  </si>
  <si>
    <t>Andar 3</t>
  </si>
  <si>
    <t>Bebedouros</t>
  </si>
  <si>
    <t>Área interna total</t>
  </si>
  <si>
    <t>WC (Insalubridade)</t>
  </si>
  <si>
    <t>Externa</t>
  </si>
  <si>
    <t>1200m2 (diaria)</t>
  </si>
  <si>
    <t>Esquadria</t>
  </si>
  <si>
    <t>3.300m2 (quinz)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</si>
</sst>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0.0"/>
    <numFmt numFmtId="166" formatCode="_-* #,##0.00_-;\-* #,##0.00_-;_-* \-??_-;_-@_-"/>
    <numFmt numFmtId="167" formatCode="_-* #,##0_-;\-* #,##0_-;_-* \-??_-;_-@_-"/>
  </numFmts>
  <fonts count="6" x14ac:knownFonts="1"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5" fillId="0" borderId="0"/>
    <xf numFmtId="164" fontId="5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3" borderId="1" xfId="0" applyFont="1" applyFill="1" applyBorder="1" applyAlignment="1">
      <alignment horizontal="justify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/>
    <xf numFmtId="165" fontId="2" fillId="3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 applyProtection="1"/>
    <xf numFmtId="167" fontId="2" fillId="0" borderId="1" xfId="0" applyNumberFormat="1" applyFont="1" applyBorder="1"/>
    <xf numFmtId="166" fontId="2" fillId="0" borderId="1" xfId="0" applyNumberFormat="1" applyFont="1" applyBorder="1"/>
    <xf numFmtId="166" fontId="2" fillId="0" borderId="0" xfId="0" applyNumberFormat="1" applyFont="1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wrapText="1"/>
    </xf>
    <xf numFmtId="0" fontId="2" fillId="3" borderId="3" xfId="0" applyFont="1" applyFill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167" fontId="2" fillId="0" borderId="3" xfId="1" applyNumberFormat="1" applyFont="1" applyBorder="1" applyAlignment="1" applyProtection="1"/>
    <xf numFmtId="167" fontId="2" fillId="0" borderId="3" xfId="0" applyNumberFormat="1" applyFont="1" applyBorder="1"/>
    <xf numFmtId="166" fontId="2" fillId="0" borderId="3" xfId="0" applyNumberFormat="1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/>
    <xf numFmtId="0" fontId="2" fillId="3" borderId="1" xfId="1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1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3" borderId="6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/>
    <xf numFmtId="0" fontId="2" fillId="3" borderId="1" xfId="1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 applyProtection="1"/>
    <xf numFmtId="167" fontId="2" fillId="3" borderId="1" xfId="0" applyNumberFormat="1" applyFont="1" applyFill="1" applyBorder="1"/>
    <xf numFmtId="166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/>
    </xf>
    <xf numFmtId="166" fontId="1" fillId="3" borderId="1" xfId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67" fontId="5" fillId="0" borderId="1" xfId="1" applyNumberFormat="1" applyBorder="1" applyAlignment="1" applyProtection="1"/>
    <xf numFmtId="166" fontId="5" fillId="0" borderId="1" xfId="1" applyBorder="1" applyAlignment="1" applyProtection="1"/>
    <xf numFmtId="0" fontId="4" fillId="0" borderId="1" xfId="0" applyFont="1" applyBorder="1"/>
    <xf numFmtId="167" fontId="4" fillId="0" borderId="1" xfId="1" applyNumberFormat="1" applyFont="1" applyBorder="1" applyAlignment="1" applyProtection="1"/>
    <xf numFmtId="0" fontId="4" fillId="0" borderId="1" xfId="0" applyFont="1" applyBorder="1"/>
    <xf numFmtId="166" fontId="4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</cellXfs>
  <cellStyles count="3">
    <cellStyle name="Normal" xfId="0" builtinId="0"/>
    <cellStyle name="TableStyleLight1" xfId="2" xr:uid="{00000000-000B-0000-0000-000036000000}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zoomScaleNormal="100" workbookViewId="0">
      <pane ySplit="1" topLeftCell="A2" activePane="bottomLeft" state="frozen"/>
      <selection pane="bottomLeft" activeCell="C16" sqref="C16"/>
    </sheetView>
  </sheetViews>
  <sheetFormatPr defaultRowHeight="12.5" x14ac:dyDescent="0.25"/>
  <cols>
    <col min="1" max="1" width="34.453125" customWidth="1"/>
    <col min="2" max="2" width="9.453125"/>
    <col min="3" max="3" width="47.453125"/>
    <col min="4" max="5" width="12.08984375"/>
    <col min="6" max="7" width="9.7265625"/>
    <col min="8" max="8" width="14.81640625"/>
    <col min="9" max="9" width="12"/>
    <col min="10" max="10" width="13.08984375"/>
    <col min="11" max="11" width="15.1796875"/>
    <col min="12" max="1025" width="9.1796875"/>
  </cols>
  <sheetData>
    <row r="1" spans="1:13" s="2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3" s="9" customFormat="1" ht="10" x14ac:dyDescent="0.2">
      <c r="A2" s="3" t="s">
        <v>12</v>
      </c>
      <c r="B2" s="4">
        <v>70</v>
      </c>
      <c r="C2" s="5" t="s">
        <v>13</v>
      </c>
      <c r="D2" s="5" t="s">
        <v>14</v>
      </c>
      <c r="E2" s="5"/>
      <c r="F2" s="5"/>
      <c r="G2" s="6"/>
      <c r="H2" s="7"/>
      <c r="I2" s="8"/>
      <c r="J2" s="8"/>
      <c r="K2" s="8"/>
      <c r="L2" s="8"/>
    </row>
    <row r="3" spans="1:13" s="9" customFormat="1" ht="10" x14ac:dyDescent="0.2">
      <c r="A3" s="10" t="s">
        <v>15</v>
      </c>
      <c r="B3" s="4">
        <v>37</v>
      </c>
      <c r="C3" s="5" t="s">
        <v>13</v>
      </c>
      <c r="D3" s="5" t="s">
        <v>14</v>
      </c>
      <c r="E3" s="5"/>
      <c r="F3" s="5"/>
      <c r="G3" s="6"/>
      <c r="H3" s="7"/>
      <c r="I3" s="8"/>
      <c r="J3" s="8"/>
      <c r="K3" s="8"/>
      <c r="L3" s="8"/>
    </row>
    <row r="4" spans="1:13" x14ac:dyDescent="0.25">
      <c r="A4" s="3" t="s">
        <v>16</v>
      </c>
      <c r="B4" s="4">
        <f>306*0.3</f>
        <v>91.8</v>
      </c>
      <c r="C4" s="11" t="s">
        <v>17</v>
      </c>
      <c r="D4" s="5" t="s">
        <v>18</v>
      </c>
      <c r="E4" s="5">
        <v>1</v>
      </c>
      <c r="F4" s="5">
        <v>1</v>
      </c>
      <c r="G4" s="6">
        <v>1</v>
      </c>
      <c r="H4" s="7">
        <v>30</v>
      </c>
      <c r="I4" s="12">
        <f t="shared" ref="I4:I28" si="0">(420*B4)/(G4*H4)/F4</f>
        <v>1285.2</v>
      </c>
      <c r="J4" s="13">
        <f t="shared" ref="J4:J28" si="1">I4*E4</f>
        <v>1285.2</v>
      </c>
      <c r="K4" s="14">
        <f t="shared" ref="K4:K28" si="2">B4*600/J4</f>
        <v>42.857142857142854</v>
      </c>
      <c r="L4" s="8"/>
    </row>
    <row r="5" spans="1:13" x14ac:dyDescent="0.25">
      <c r="A5" s="3" t="s">
        <v>19</v>
      </c>
      <c r="B5" s="4">
        <v>306</v>
      </c>
      <c r="C5" s="11" t="s">
        <v>20</v>
      </c>
      <c r="D5" s="5" t="s">
        <v>21</v>
      </c>
      <c r="E5" s="5">
        <v>30</v>
      </c>
      <c r="F5" s="5">
        <v>1</v>
      </c>
      <c r="G5" s="6">
        <v>5</v>
      </c>
      <c r="H5" s="7">
        <v>120</v>
      </c>
      <c r="I5" s="12">
        <f t="shared" si="0"/>
        <v>214.2</v>
      </c>
      <c r="J5" s="13">
        <f t="shared" si="1"/>
        <v>6426</v>
      </c>
      <c r="K5" s="14">
        <f t="shared" si="2"/>
        <v>28.571428571428573</v>
      </c>
      <c r="L5" s="14"/>
      <c r="M5" s="15"/>
    </row>
    <row r="6" spans="1:13" x14ac:dyDescent="0.25">
      <c r="A6" s="3" t="s">
        <v>22</v>
      </c>
      <c r="B6" s="4">
        <v>281</v>
      </c>
      <c r="C6" s="11" t="s">
        <v>23</v>
      </c>
      <c r="D6" s="5" t="s">
        <v>24</v>
      </c>
      <c r="E6" s="5">
        <v>7</v>
      </c>
      <c r="F6" s="5">
        <v>1</v>
      </c>
      <c r="G6" s="6">
        <v>4</v>
      </c>
      <c r="H6" s="7">
        <v>60</v>
      </c>
      <c r="I6" s="12">
        <f t="shared" si="0"/>
        <v>491.75</v>
      </c>
      <c r="J6" s="13">
        <f t="shared" si="1"/>
        <v>3442.25</v>
      </c>
      <c r="K6" s="14">
        <f t="shared" si="2"/>
        <v>48.979591836734691</v>
      </c>
      <c r="L6" s="8"/>
    </row>
    <row r="7" spans="1:13" x14ac:dyDescent="0.25">
      <c r="A7" s="3" t="s">
        <v>25</v>
      </c>
      <c r="B7" s="4">
        <v>281</v>
      </c>
      <c r="C7" s="11" t="s">
        <v>26</v>
      </c>
      <c r="D7" s="5" t="s">
        <v>21</v>
      </c>
      <c r="E7" s="5">
        <v>30</v>
      </c>
      <c r="F7" s="5">
        <v>1</v>
      </c>
      <c r="G7" s="6">
        <v>4</v>
      </c>
      <c r="H7" s="7">
        <v>150</v>
      </c>
      <c r="I7" s="12">
        <f t="shared" si="0"/>
        <v>196.7</v>
      </c>
      <c r="J7" s="13">
        <f t="shared" si="1"/>
        <v>5901</v>
      </c>
      <c r="K7" s="14">
        <f t="shared" si="2"/>
        <v>28.571428571428573</v>
      </c>
      <c r="L7" s="8"/>
    </row>
    <row r="8" spans="1:13" x14ac:dyDescent="0.25">
      <c r="A8" s="3" t="s">
        <v>27</v>
      </c>
      <c r="B8" s="4">
        <v>55</v>
      </c>
      <c r="C8" s="11" t="s">
        <v>28</v>
      </c>
      <c r="D8" s="5" t="s">
        <v>29</v>
      </c>
      <c r="E8" s="5">
        <v>90</v>
      </c>
      <c r="F8" s="5">
        <v>1</v>
      </c>
      <c r="G8" s="6">
        <v>1</v>
      </c>
      <c r="H8" s="7">
        <v>30</v>
      </c>
      <c r="I8" s="12">
        <f t="shared" si="0"/>
        <v>770</v>
      </c>
      <c r="J8" s="13">
        <f t="shared" si="1"/>
        <v>69300</v>
      </c>
      <c r="K8" s="14">
        <f t="shared" si="2"/>
        <v>0.47619047619047616</v>
      </c>
      <c r="L8" s="8"/>
    </row>
    <row r="9" spans="1:13" x14ac:dyDescent="0.25">
      <c r="A9" s="3" t="s">
        <v>30</v>
      </c>
      <c r="B9" s="4">
        <v>20</v>
      </c>
      <c r="C9" s="11" t="s">
        <v>28</v>
      </c>
      <c r="D9" s="5" t="s">
        <v>31</v>
      </c>
      <c r="E9" s="5">
        <v>15</v>
      </c>
      <c r="F9" s="5">
        <v>1</v>
      </c>
      <c r="G9" s="6">
        <v>1</v>
      </c>
      <c r="H9" s="7">
        <v>15</v>
      </c>
      <c r="I9" s="12">
        <f t="shared" si="0"/>
        <v>560</v>
      </c>
      <c r="J9" s="13">
        <f t="shared" si="1"/>
        <v>8400</v>
      </c>
      <c r="K9" s="14">
        <f t="shared" si="2"/>
        <v>1.4285714285714286</v>
      </c>
      <c r="L9" s="8"/>
    </row>
    <row r="10" spans="1:13" x14ac:dyDescent="0.25">
      <c r="A10" s="3" t="s">
        <v>32</v>
      </c>
      <c r="B10" s="4">
        <v>37</v>
      </c>
      <c r="C10" s="11" t="s">
        <v>33</v>
      </c>
      <c r="D10" s="5" t="s">
        <v>21</v>
      </c>
      <c r="E10" s="5">
        <v>30</v>
      </c>
      <c r="F10" s="5">
        <v>1</v>
      </c>
      <c r="G10" s="6">
        <v>2</v>
      </c>
      <c r="H10" s="7">
        <v>60</v>
      </c>
      <c r="I10" s="12">
        <f t="shared" si="0"/>
        <v>129.5</v>
      </c>
      <c r="J10" s="13">
        <f t="shared" si="1"/>
        <v>3885</v>
      </c>
      <c r="K10" s="14">
        <f t="shared" si="2"/>
        <v>5.7142857142857144</v>
      </c>
      <c r="L10" s="8"/>
    </row>
    <row r="11" spans="1:13" x14ac:dyDescent="0.25">
      <c r="A11" s="3" t="s">
        <v>34</v>
      </c>
      <c r="B11" s="4">
        <v>187</v>
      </c>
      <c r="C11" s="11" t="s">
        <v>35</v>
      </c>
      <c r="D11" s="5" t="s">
        <v>18</v>
      </c>
      <c r="E11" s="5">
        <v>1</v>
      </c>
      <c r="F11" s="5">
        <v>1</v>
      </c>
      <c r="G11" s="6">
        <v>1</v>
      </c>
      <c r="H11" s="7">
        <v>30</v>
      </c>
      <c r="I11" s="12">
        <f t="shared" si="0"/>
        <v>2618</v>
      </c>
      <c r="J11" s="13">
        <f t="shared" si="1"/>
        <v>2618</v>
      </c>
      <c r="K11" s="14">
        <f t="shared" si="2"/>
        <v>42.857142857142854</v>
      </c>
      <c r="L11" s="8"/>
    </row>
    <row r="12" spans="1:13" x14ac:dyDescent="0.25">
      <c r="A12" s="3" t="s">
        <v>36</v>
      </c>
      <c r="B12" s="4">
        <v>187</v>
      </c>
      <c r="C12" s="11" t="s">
        <v>37</v>
      </c>
      <c r="D12" s="5" t="s">
        <v>21</v>
      </c>
      <c r="E12" s="5">
        <v>30</v>
      </c>
      <c r="F12" s="5">
        <v>1</v>
      </c>
      <c r="G12" s="6">
        <v>1</v>
      </c>
      <c r="H12" s="7">
        <v>50</v>
      </c>
      <c r="I12" s="12">
        <f t="shared" si="0"/>
        <v>1570.8</v>
      </c>
      <c r="J12" s="13">
        <f t="shared" si="1"/>
        <v>47124</v>
      </c>
      <c r="K12" s="14">
        <f t="shared" si="2"/>
        <v>2.3809523809523809</v>
      </c>
      <c r="L12" s="8"/>
    </row>
    <row r="13" spans="1:13" x14ac:dyDescent="0.25">
      <c r="A13" s="3" t="s">
        <v>38</v>
      </c>
      <c r="B13" s="4">
        <v>6</v>
      </c>
      <c r="C13" s="11" t="s">
        <v>35</v>
      </c>
      <c r="D13" s="5" t="s">
        <v>18</v>
      </c>
      <c r="E13" s="5">
        <v>1</v>
      </c>
      <c r="F13" s="5">
        <v>1</v>
      </c>
      <c r="G13" s="6">
        <v>1</v>
      </c>
      <c r="H13" s="7">
        <v>15</v>
      </c>
      <c r="I13" s="12">
        <f t="shared" si="0"/>
        <v>168</v>
      </c>
      <c r="J13" s="13">
        <f t="shared" si="1"/>
        <v>168</v>
      </c>
      <c r="K13" s="14">
        <f t="shared" si="2"/>
        <v>21.428571428571427</v>
      </c>
      <c r="L13" s="8"/>
    </row>
    <row r="14" spans="1:13" x14ac:dyDescent="0.25">
      <c r="A14" s="3" t="s">
        <v>39</v>
      </c>
      <c r="B14" s="4">
        <v>6</v>
      </c>
      <c r="C14" s="11" t="s">
        <v>40</v>
      </c>
      <c r="D14" s="5" t="s">
        <v>24</v>
      </c>
      <c r="E14" s="5">
        <v>7</v>
      </c>
      <c r="F14" s="5">
        <v>1</v>
      </c>
      <c r="G14" s="6">
        <v>1</v>
      </c>
      <c r="H14" s="7">
        <v>30</v>
      </c>
      <c r="I14" s="12">
        <f t="shared" si="0"/>
        <v>84</v>
      </c>
      <c r="J14" s="13">
        <f t="shared" si="1"/>
        <v>588</v>
      </c>
      <c r="K14" s="14">
        <f t="shared" si="2"/>
        <v>6.1224489795918364</v>
      </c>
      <c r="L14" s="8"/>
    </row>
    <row r="15" spans="1:13" x14ac:dyDescent="0.25">
      <c r="A15" s="3" t="s">
        <v>41</v>
      </c>
      <c r="B15" s="4">
        <v>19</v>
      </c>
      <c r="C15" s="11" t="s">
        <v>42</v>
      </c>
      <c r="D15" s="5" t="s">
        <v>18</v>
      </c>
      <c r="E15" s="5">
        <v>1</v>
      </c>
      <c r="F15" s="5">
        <v>1</v>
      </c>
      <c r="G15" s="6">
        <v>2</v>
      </c>
      <c r="H15" s="7">
        <v>10</v>
      </c>
      <c r="I15" s="12">
        <f t="shared" si="0"/>
        <v>399</v>
      </c>
      <c r="J15" s="13">
        <f t="shared" si="1"/>
        <v>399</v>
      </c>
      <c r="K15" s="14">
        <f t="shared" si="2"/>
        <v>28.571428571428573</v>
      </c>
      <c r="L15" s="8"/>
    </row>
    <row r="16" spans="1:13" x14ac:dyDescent="0.25">
      <c r="A16" s="3" t="s">
        <v>43</v>
      </c>
      <c r="B16" s="4">
        <v>100</v>
      </c>
      <c r="C16" s="11" t="s">
        <v>44</v>
      </c>
      <c r="D16" s="5" t="s">
        <v>24</v>
      </c>
      <c r="E16" s="5">
        <v>15</v>
      </c>
      <c r="F16" s="5">
        <v>1</v>
      </c>
      <c r="G16" s="6">
        <v>1</v>
      </c>
      <c r="H16" s="7">
        <v>20</v>
      </c>
      <c r="I16" s="12">
        <f t="shared" si="0"/>
        <v>2100</v>
      </c>
      <c r="J16" s="13">
        <f t="shared" si="1"/>
        <v>31500</v>
      </c>
      <c r="K16" s="14">
        <f t="shared" si="2"/>
        <v>1.9047619047619047</v>
      </c>
      <c r="L16" s="8"/>
    </row>
    <row r="17" spans="1:12" x14ac:dyDescent="0.25">
      <c r="A17" s="3" t="s">
        <v>45</v>
      </c>
      <c r="B17" s="4">
        <v>36</v>
      </c>
      <c r="C17" s="11" t="s">
        <v>35</v>
      </c>
      <c r="D17" s="5" t="s">
        <v>18</v>
      </c>
      <c r="E17" s="5">
        <v>1</v>
      </c>
      <c r="F17" s="5">
        <v>1</v>
      </c>
      <c r="G17" s="6">
        <v>1</v>
      </c>
      <c r="H17" s="7">
        <v>10</v>
      </c>
      <c r="I17" s="12">
        <f t="shared" si="0"/>
        <v>1512</v>
      </c>
      <c r="J17" s="13">
        <f t="shared" si="1"/>
        <v>1512</v>
      </c>
      <c r="K17" s="14">
        <f t="shared" si="2"/>
        <v>14.285714285714286</v>
      </c>
      <c r="L17" s="8"/>
    </row>
    <row r="18" spans="1:12" x14ac:dyDescent="0.25">
      <c r="A18" s="3" t="s">
        <v>46</v>
      </c>
      <c r="B18" s="4">
        <v>36</v>
      </c>
      <c r="C18" s="11" t="s">
        <v>47</v>
      </c>
      <c r="D18" s="5" t="s">
        <v>21</v>
      </c>
      <c r="E18" s="5">
        <v>30</v>
      </c>
      <c r="F18" s="5">
        <v>1</v>
      </c>
      <c r="G18" s="6">
        <v>1</v>
      </c>
      <c r="H18" s="7">
        <v>15</v>
      </c>
      <c r="I18" s="12">
        <f t="shared" si="0"/>
        <v>1008</v>
      </c>
      <c r="J18" s="13">
        <f t="shared" si="1"/>
        <v>30240</v>
      </c>
      <c r="K18" s="14">
        <f t="shared" si="2"/>
        <v>0.7142857142857143</v>
      </c>
      <c r="L18" s="8"/>
    </row>
    <row r="19" spans="1:12" x14ac:dyDescent="0.25">
      <c r="A19" s="3" t="s">
        <v>48</v>
      </c>
      <c r="B19" s="4">
        <v>58</v>
      </c>
      <c r="C19" s="11" t="s">
        <v>35</v>
      </c>
      <c r="D19" s="5" t="s">
        <v>18</v>
      </c>
      <c r="E19" s="5">
        <v>1</v>
      </c>
      <c r="F19" s="5">
        <v>1</v>
      </c>
      <c r="G19" s="6">
        <v>1</v>
      </c>
      <c r="H19" s="7">
        <v>15</v>
      </c>
      <c r="I19" s="12">
        <f t="shared" si="0"/>
        <v>1624</v>
      </c>
      <c r="J19" s="13">
        <f t="shared" si="1"/>
        <v>1624</v>
      </c>
      <c r="K19" s="14">
        <f t="shared" si="2"/>
        <v>21.428571428571427</v>
      </c>
      <c r="L19" s="8"/>
    </row>
    <row r="20" spans="1:12" x14ac:dyDescent="0.25">
      <c r="A20" s="3" t="s">
        <v>49</v>
      </c>
      <c r="B20" s="4">
        <v>58</v>
      </c>
      <c r="C20" s="11" t="s">
        <v>47</v>
      </c>
      <c r="D20" s="5" t="s">
        <v>21</v>
      </c>
      <c r="E20" s="5">
        <v>30</v>
      </c>
      <c r="F20" s="5">
        <v>1</v>
      </c>
      <c r="G20" s="6">
        <v>1</v>
      </c>
      <c r="H20" s="7">
        <v>20</v>
      </c>
      <c r="I20" s="12">
        <f t="shared" si="0"/>
        <v>1218</v>
      </c>
      <c r="J20" s="13">
        <f t="shared" si="1"/>
        <v>36540</v>
      </c>
      <c r="K20" s="14">
        <f t="shared" si="2"/>
        <v>0.95238095238095233</v>
      </c>
      <c r="L20" s="8"/>
    </row>
    <row r="21" spans="1:12" x14ac:dyDescent="0.25">
      <c r="A21" s="3" t="s">
        <v>50</v>
      </c>
      <c r="B21" s="4">
        <v>28</v>
      </c>
      <c r="C21" s="11" t="s">
        <v>51</v>
      </c>
      <c r="D21" s="5" t="s">
        <v>24</v>
      </c>
      <c r="E21" s="5">
        <v>7</v>
      </c>
      <c r="F21" s="5">
        <v>1</v>
      </c>
      <c r="G21" s="6">
        <v>1</v>
      </c>
      <c r="H21" s="7">
        <v>5</v>
      </c>
      <c r="I21" s="12">
        <f t="shared" si="0"/>
        <v>2352</v>
      </c>
      <c r="J21" s="13">
        <f t="shared" si="1"/>
        <v>16464</v>
      </c>
      <c r="K21" s="14">
        <f t="shared" si="2"/>
        <v>1.0204081632653061</v>
      </c>
      <c r="L21" s="8"/>
    </row>
    <row r="22" spans="1:12" x14ac:dyDescent="0.25">
      <c r="A22" s="3" t="s">
        <v>52</v>
      </c>
      <c r="B22" s="4">
        <v>28</v>
      </c>
      <c r="C22" s="11" t="s">
        <v>53</v>
      </c>
      <c r="D22" s="5" t="s">
        <v>21</v>
      </c>
      <c r="E22" s="5">
        <v>30</v>
      </c>
      <c r="F22" s="5">
        <v>1</v>
      </c>
      <c r="G22" s="6">
        <v>2</v>
      </c>
      <c r="H22" s="7">
        <v>15</v>
      </c>
      <c r="I22" s="12">
        <f t="shared" si="0"/>
        <v>392</v>
      </c>
      <c r="J22" s="13">
        <f t="shared" si="1"/>
        <v>11760</v>
      </c>
      <c r="K22" s="14">
        <f t="shared" si="2"/>
        <v>1.4285714285714286</v>
      </c>
      <c r="L22" s="8"/>
    </row>
    <row r="23" spans="1:12" x14ac:dyDescent="0.25">
      <c r="A23" s="3" t="s">
        <v>54</v>
      </c>
      <c r="B23" s="4">
        <v>16</v>
      </c>
      <c r="C23" s="11" t="s">
        <v>44</v>
      </c>
      <c r="D23" s="5" t="s">
        <v>24</v>
      </c>
      <c r="E23" s="5">
        <v>7</v>
      </c>
      <c r="F23" s="5">
        <v>1</v>
      </c>
      <c r="G23" s="6">
        <v>1</v>
      </c>
      <c r="H23" s="7">
        <v>10</v>
      </c>
      <c r="I23" s="12">
        <f t="shared" si="0"/>
        <v>672</v>
      </c>
      <c r="J23" s="13">
        <f t="shared" si="1"/>
        <v>4704</v>
      </c>
      <c r="K23" s="14">
        <f t="shared" si="2"/>
        <v>2.0408163265306123</v>
      </c>
      <c r="L23" s="8"/>
    </row>
    <row r="24" spans="1:12" x14ac:dyDescent="0.25">
      <c r="A24" s="3" t="s">
        <v>55</v>
      </c>
      <c r="B24" s="4">
        <v>28</v>
      </c>
      <c r="C24" s="11" t="s">
        <v>44</v>
      </c>
      <c r="D24" s="5" t="s">
        <v>56</v>
      </c>
      <c r="E24" s="5">
        <v>1</v>
      </c>
      <c r="F24" s="5">
        <v>1</v>
      </c>
      <c r="G24" s="6">
        <v>1</v>
      </c>
      <c r="H24" s="7">
        <v>15</v>
      </c>
      <c r="I24" s="12">
        <f t="shared" si="0"/>
        <v>784</v>
      </c>
      <c r="J24" s="13">
        <f t="shared" si="1"/>
        <v>784</v>
      </c>
      <c r="K24" s="14">
        <f t="shared" si="2"/>
        <v>21.428571428571427</v>
      </c>
      <c r="L24" s="8"/>
    </row>
    <row r="25" spans="1:12" x14ac:dyDescent="0.25">
      <c r="A25" s="3" t="s">
        <v>57</v>
      </c>
      <c r="B25" s="4">
        <v>18</v>
      </c>
      <c r="C25" s="11" t="s">
        <v>51</v>
      </c>
      <c r="D25" s="5" t="s">
        <v>24</v>
      </c>
      <c r="E25" s="5">
        <v>7</v>
      </c>
      <c r="F25" s="5">
        <v>1</v>
      </c>
      <c r="G25" s="6">
        <v>1</v>
      </c>
      <c r="H25" s="7">
        <v>5</v>
      </c>
      <c r="I25" s="12">
        <f t="shared" si="0"/>
        <v>1512</v>
      </c>
      <c r="J25" s="13">
        <f t="shared" si="1"/>
        <v>10584</v>
      </c>
      <c r="K25" s="14">
        <f t="shared" si="2"/>
        <v>1.0204081632653061</v>
      </c>
      <c r="L25" s="8"/>
    </row>
    <row r="26" spans="1:12" x14ac:dyDescent="0.25">
      <c r="A26" s="3" t="s">
        <v>58</v>
      </c>
      <c r="B26" s="4">
        <v>15</v>
      </c>
      <c r="C26" s="11" t="s">
        <v>59</v>
      </c>
      <c r="D26" s="5" t="s">
        <v>18</v>
      </c>
      <c r="E26" s="5">
        <v>1</v>
      </c>
      <c r="F26" s="5">
        <v>1</v>
      </c>
      <c r="G26" s="6">
        <v>1</v>
      </c>
      <c r="H26" s="7">
        <v>10</v>
      </c>
      <c r="I26" s="12">
        <f t="shared" si="0"/>
        <v>630</v>
      </c>
      <c r="J26" s="13">
        <f t="shared" si="1"/>
        <v>630</v>
      </c>
      <c r="K26" s="14">
        <f t="shared" si="2"/>
        <v>14.285714285714286</v>
      </c>
      <c r="L26" s="8"/>
    </row>
    <row r="27" spans="1:12" x14ac:dyDescent="0.25">
      <c r="A27" s="3" t="s">
        <v>60</v>
      </c>
      <c r="B27" s="4">
        <v>15</v>
      </c>
      <c r="C27" s="11" t="s">
        <v>40</v>
      </c>
      <c r="D27" s="5" t="s">
        <v>21</v>
      </c>
      <c r="E27" s="5">
        <v>30</v>
      </c>
      <c r="F27" s="5">
        <v>1</v>
      </c>
      <c r="G27" s="6">
        <v>2</v>
      </c>
      <c r="H27" s="7">
        <v>10</v>
      </c>
      <c r="I27" s="12">
        <f t="shared" si="0"/>
        <v>315</v>
      </c>
      <c r="J27" s="13">
        <f t="shared" si="1"/>
        <v>9450</v>
      </c>
      <c r="K27" s="14">
        <f t="shared" si="2"/>
        <v>0.95238095238095233</v>
      </c>
      <c r="L27" s="8"/>
    </row>
    <row r="28" spans="1:12" x14ac:dyDescent="0.25">
      <c r="A28" s="3" t="s">
        <v>61</v>
      </c>
      <c r="B28" s="4">
        <v>25</v>
      </c>
      <c r="C28" s="11" t="s">
        <v>62</v>
      </c>
      <c r="D28" s="5" t="s">
        <v>24</v>
      </c>
      <c r="E28" s="5">
        <v>7</v>
      </c>
      <c r="F28" s="5">
        <v>1</v>
      </c>
      <c r="G28" s="6">
        <v>1</v>
      </c>
      <c r="H28" s="7">
        <v>10</v>
      </c>
      <c r="I28" s="12">
        <f t="shared" si="0"/>
        <v>1050</v>
      </c>
      <c r="J28" s="13">
        <f t="shared" si="1"/>
        <v>7350</v>
      </c>
      <c r="K28" s="14">
        <f t="shared" si="2"/>
        <v>2.0408163265306123</v>
      </c>
      <c r="L28" s="8"/>
    </row>
    <row r="29" spans="1:12" x14ac:dyDescent="0.25">
      <c r="A29" s="3" t="s">
        <v>63</v>
      </c>
      <c r="B29" s="4">
        <v>125</v>
      </c>
      <c r="C29" s="11" t="s">
        <v>13</v>
      </c>
      <c r="D29" s="5" t="s">
        <v>14</v>
      </c>
      <c r="E29" s="5"/>
      <c r="F29" s="5"/>
      <c r="G29" s="6"/>
      <c r="H29" s="7"/>
      <c r="I29" s="12"/>
      <c r="J29" s="13"/>
      <c r="K29" s="14"/>
      <c r="L29" s="8"/>
    </row>
    <row r="30" spans="1:12" x14ac:dyDescent="0.25">
      <c r="A30" s="3" t="s">
        <v>64</v>
      </c>
      <c r="B30" s="4">
        <v>20</v>
      </c>
      <c r="C30" s="11" t="s">
        <v>13</v>
      </c>
      <c r="D30" s="5" t="s">
        <v>14</v>
      </c>
      <c r="E30" s="5"/>
      <c r="F30" s="5"/>
      <c r="G30" s="6"/>
      <c r="H30" s="7"/>
      <c r="I30" s="12"/>
      <c r="J30" s="13"/>
      <c r="K30" s="14"/>
      <c r="L30" s="8"/>
    </row>
    <row r="31" spans="1:12" x14ac:dyDescent="0.25">
      <c r="A31" s="3" t="s">
        <v>65</v>
      </c>
      <c r="B31" s="4">
        <v>63</v>
      </c>
      <c r="C31" s="11" t="s">
        <v>13</v>
      </c>
      <c r="D31" s="5" t="s">
        <v>14</v>
      </c>
      <c r="E31" s="5"/>
      <c r="F31" s="5"/>
      <c r="G31" s="6"/>
      <c r="H31" s="7"/>
      <c r="I31" s="12"/>
      <c r="J31" s="13"/>
      <c r="K31" s="14"/>
      <c r="L31" s="8"/>
    </row>
    <row r="32" spans="1:12" x14ac:dyDescent="0.25">
      <c r="A32" s="3" t="s">
        <v>66</v>
      </c>
      <c r="B32" s="4">
        <v>101</v>
      </c>
      <c r="C32" s="11" t="s">
        <v>59</v>
      </c>
      <c r="D32" s="5" t="s">
        <v>18</v>
      </c>
      <c r="E32" s="5">
        <v>1</v>
      </c>
      <c r="F32" s="5">
        <v>1</v>
      </c>
      <c r="G32" s="6">
        <v>1</v>
      </c>
      <c r="H32" s="7">
        <v>40</v>
      </c>
      <c r="I32" s="12">
        <f t="shared" ref="I32:I51" si="3">(420*B32)/(G32*H32)/F32</f>
        <v>1060.5</v>
      </c>
      <c r="J32" s="13">
        <f t="shared" ref="J32:J51" si="4">I32*E32</f>
        <v>1060.5</v>
      </c>
      <c r="K32" s="14">
        <f t="shared" ref="K32:K51" si="5">B32*600/J32</f>
        <v>57.142857142857146</v>
      </c>
      <c r="L32" s="8"/>
    </row>
    <row r="33" spans="1:12" x14ac:dyDescent="0.25">
      <c r="A33" s="3" t="s">
        <v>67</v>
      </c>
      <c r="B33" s="4">
        <v>101</v>
      </c>
      <c r="C33" s="11" t="s">
        <v>47</v>
      </c>
      <c r="D33" s="5" t="s">
        <v>21</v>
      </c>
      <c r="E33" s="5">
        <v>30</v>
      </c>
      <c r="F33" s="5">
        <v>1</v>
      </c>
      <c r="G33" s="6">
        <v>1</v>
      </c>
      <c r="H33" s="7">
        <v>50</v>
      </c>
      <c r="I33" s="12">
        <f t="shared" si="3"/>
        <v>848.4</v>
      </c>
      <c r="J33" s="13">
        <f t="shared" si="4"/>
        <v>25452</v>
      </c>
      <c r="K33" s="14">
        <f t="shared" si="5"/>
        <v>2.3809523809523809</v>
      </c>
      <c r="L33" s="8"/>
    </row>
    <row r="34" spans="1:12" x14ac:dyDescent="0.25">
      <c r="A34" s="3" t="s">
        <v>68</v>
      </c>
      <c r="B34" s="4">
        <v>101</v>
      </c>
      <c r="C34" s="11" t="s">
        <v>69</v>
      </c>
      <c r="D34" s="5" t="s">
        <v>29</v>
      </c>
      <c r="E34" s="5">
        <v>90</v>
      </c>
      <c r="F34" s="5">
        <v>1</v>
      </c>
      <c r="G34" s="16">
        <v>2</v>
      </c>
      <c r="H34" s="17">
        <v>60</v>
      </c>
      <c r="I34" s="12">
        <f t="shared" si="3"/>
        <v>353.5</v>
      </c>
      <c r="J34" s="13">
        <f t="shared" si="4"/>
        <v>31815</v>
      </c>
      <c r="K34" s="14">
        <f t="shared" si="5"/>
        <v>1.9047619047619047</v>
      </c>
      <c r="L34" s="8"/>
    </row>
    <row r="35" spans="1:12" x14ac:dyDescent="0.25">
      <c r="A35" s="3" t="s">
        <v>70</v>
      </c>
      <c r="B35" s="4">
        <v>69</v>
      </c>
      <c r="C35" s="11" t="s">
        <v>59</v>
      </c>
      <c r="D35" s="5" t="s">
        <v>24</v>
      </c>
      <c r="E35" s="5">
        <v>7</v>
      </c>
      <c r="F35" s="5">
        <v>1</v>
      </c>
      <c r="G35" s="6">
        <v>1</v>
      </c>
      <c r="H35" s="7">
        <v>30</v>
      </c>
      <c r="I35" s="12">
        <f t="shared" si="3"/>
        <v>966</v>
      </c>
      <c r="J35" s="13">
        <f t="shared" si="4"/>
        <v>6762</v>
      </c>
      <c r="K35" s="14">
        <f t="shared" si="5"/>
        <v>6.1224489795918364</v>
      </c>
      <c r="L35" s="8"/>
    </row>
    <row r="36" spans="1:12" x14ac:dyDescent="0.25">
      <c r="A36" s="3" t="s">
        <v>71</v>
      </c>
      <c r="B36" s="4">
        <v>135</v>
      </c>
      <c r="C36" s="11" t="s">
        <v>72</v>
      </c>
      <c r="D36" s="5" t="s">
        <v>24</v>
      </c>
      <c r="E36" s="5">
        <v>7</v>
      </c>
      <c r="F36" s="5">
        <v>1</v>
      </c>
      <c r="G36" s="6">
        <v>2</v>
      </c>
      <c r="H36" s="7">
        <v>60</v>
      </c>
      <c r="I36" s="12">
        <f t="shared" si="3"/>
        <v>472.5</v>
      </c>
      <c r="J36" s="13">
        <f t="shared" si="4"/>
        <v>3307.5</v>
      </c>
      <c r="K36" s="14">
        <f t="shared" si="5"/>
        <v>24.489795918367346</v>
      </c>
      <c r="L36" s="8"/>
    </row>
    <row r="37" spans="1:12" x14ac:dyDescent="0.25">
      <c r="A37" s="3" t="s">
        <v>73</v>
      </c>
      <c r="B37" s="4">
        <v>120</v>
      </c>
      <c r="C37" s="11" t="s">
        <v>72</v>
      </c>
      <c r="D37" s="5" t="s">
        <v>24</v>
      </c>
      <c r="E37" s="5">
        <v>7</v>
      </c>
      <c r="F37" s="5">
        <v>1</v>
      </c>
      <c r="G37" s="6">
        <v>2</v>
      </c>
      <c r="H37" s="7">
        <v>50</v>
      </c>
      <c r="I37" s="12">
        <f t="shared" si="3"/>
        <v>504</v>
      </c>
      <c r="J37" s="13">
        <f t="shared" si="4"/>
        <v>3528</v>
      </c>
      <c r="K37" s="14">
        <f t="shared" si="5"/>
        <v>20.408163265306122</v>
      </c>
      <c r="L37" s="8"/>
    </row>
    <row r="38" spans="1:12" x14ac:dyDescent="0.25">
      <c r="A38" s="3" t="s">
        <v>74</v>
      </c>
      <c r="B38" s="4">
        <v>120</v>
      </c>
      <c r="C38" s="11" t="s">
        <v>72</v>
      </c>
      <c r="D38" s="5" t="s">
        <v>24</v>
      </c>
      <c r="E38" s="5">
        <v>7</v>
      </c>
      <c r="F38" s="5">
        <v>1</v>
      </c>
      <c r="G38" s="6">
        <v>2</v>
      </c>
      <c r="H38" s="7">
        <v>50</v>
      </c>
      <c r="I38" s="12">
        <f t="shared" si="3"/>
        <v>504</v>
      </c>
      <c r="J38" s="13">
        <f t="shared" si="4"/>
        <v>3528</v>
      </c>
      <c r="K38" s="14">
        <f t="shared" si="5"/>
        <v>20.408163265306122</v>
      </c>
      <c r="L38" s="8"/>
    </row>
    <row r="39" spans="1:12" x14ac:dyDescent="0.25">
      <c r="A39" s="3" t="s">
        <v>75</v>
      </c>
      <c r="B39" s="4">
        <f>248*0.3</f>
        <v>74.399999999999991</v>
      </c>
      <c r="C39" s="11" t="s">
        <v>76</v>
      </c>
      <c r="D39" s="5" t="s">
        <v>18</v>
      </c>
      <c r="E39" s="5">
        <v>1</v>
      </c>
      <c r="F39" s="5">
        <v>1</v>
      </c>
      <c r="G39" s="6">
        <v>1</v>
      </c>
      <c r="H39" s="7">
        <v>30</v>
      </c>
      <c r="I39" s="12">
        <f t="shared" si="3"/>
        <v>1041.5999999999999</v>
      </c>
      <c r="J39" s="13">
        <f t="shared" si="4"/>
        <v>1041.5999999999999</v>
      </c>
      <c r="K39" s="14">
        <f t="shared" si="5"/>
        <v>42.857142857142854</v>
      </c>
      <c r="L39" s="8"/>
    </row>
    <row r="40" spans="1:12" x14ac:dyDescent="0.25">
      <c r="A40" s="3" t="s">
        <v>77</v>
      </c>
      <c r="B40" s="4">
        <v>248</v>
      </c>
      <c r="C40" s="11" t="s">
        <v>20</v>
      </c>
      <c r="D40" s="5" t="s">
        <v>21</v>
      </c>
      <c r="E40" s="5">
        <v>30</v>
      </c>
      <c r="F40" s="5">
        <v>1</v>
      </c>
      <c r="G40" s="6">
        <v>5</v>
      </c>
      <c r="H40" s="7">
        <v>90</v>
      </c>
      <c r="I40" s="12">
        <f t="shared" si="3"/>
        <v>231.46666666666667</v>
      </c>
      <c r="J40" s="13">
        <f t="shared" si="4"/>
        <v>6944</v>
      </c>
      <c r="K40" s="14">
        <f t="shared" si="5"/>
        <v>21.428571428571427</v>
      </c>
      <c r="L40" s="8"/>
    </row>
    <row r="41" spans="1:12" x14ac:dyDescent="0.25">
      <c r="A41" s="3" t="s">
        <v>78</v>
      </c>
      <c r="B41" s="4">
        <v>35</v>
      </c>
      <c r="C41" s="11" t="s">
        <v>79</v>
      </c>
      <c r="D41" s="5" t="s">
        <v>18</v>
      </c>
      <c r="E41" s="5">
        <v>1</v>
      </c>
      <c r="F41" s="5">
        <v>1</v>
      </c>
      <c r="G41" s="6">
        <v>1</v>
      </c>
      <c r="H41" s="7">
        <v>30</v>
      </c>
      <c r="I41" s="12">
        <f t="shared" si="3"/>
        <v>490</v>
      </c>
      <c r="J41" s="13">
        <f t="shared" si="4"/>
        <v>490</v>
      </c>
      <c r="K41" s="14">
        <f t="shared" si="5"/>
        <v>42.857142857142854</v>
      </c>
      <c r="L41" s="8"/>
    </row>
    <row r="42" spans="1:12" x14ac:dyDescent="0.25">
      <c r="A42" s="3" t="s">
        <v>80</v>
      </c>
      <c r="B42" s="4">
        <v>35</v>
      </c>
      <c r="C42" s="11" t="s">
        <v>81</v>
      </c>
      <c r="D42" s="5" t="s">
        <v>21</v>
      </c>
      <c r="E42" s="5">
        <v>30</v>
      </c>
      <c r="F42" s="5">
        <v>1</v>
      </c>
      <c r="G42" s="6">
        <v>1</v>
      </c>
      <c r="H42" s="7">
        <v>50</v>
      </c>
      <c r="I42" s="12">
        <f t="shared" si="3"/>
        <v>294</v>
      </c>
      <c r="J42" s="13">
        <f t="shared" si="4"/>
        <v>8820</v>
      </c>
      <c r="K42" s="14">
        <f t="shared" si="5"/>
        <v>2.3809523809523809</v>
      </c>
      <c r="L42" s="8"/>
    </row>
    <row r="43" spans="1:12" x14ac:dyDescent="0.25">
      <c r="A43" s="3" t="s">
        <v>82</v>
      </c>
      <c r="B43" s="4">
        <v>30</v>
      </c>
      <c r="C43" s="11" t="s">
        <v>72</v>
      </c>
      <c r="D43" s="5" t="s">
        <v>24</v>
      </c>
      <c r="E43" s="5">
        <v>7</v>
      </c>
      <c r="F43" s="5">
        <v>1</v>
      </c>
      <c r="G43" s="6">
        <v>1</v>
      </c>
      <c r="H43" s="7">
        <v>30</v>
      </c>
      <c r="I43" s="12">
        <f t="shared" si="3"/>
        <v>420</v>
      </c>
      <c r="J43" s="13">
        <f t="shared" si="4"/>
        <v>2940</v>
      </c>
      <c r="K43" s="14">
        <f t="shared" si="5"/>
        <v>6.1224489795918364</v>
      </c>
      <c r="L43" s="8"/>
    </row>
    <row r="44" spans="1:12" x14ac:dyDescent="0.25">
      <c r="A44" s="3" t="s">
        <v>83</v>
      </c>
      <c r="B44" s="4">
        <v>34</v>
      </c>
      <c r="C44" s="11" t="s">
        <v>79</v>
      </c>
      <c r="D44" s="5" t="s">
        <v>18</v>
      </c>
      <c r="E44" s="5">
        <v>1</v>
      </c>
      <c r="F44" s="5">
        <v>1</v>
      </c>
      <c r="G44" s="6">
        <v>1</v>
      </c>
      <c r="H44" s="7">
        <v>30</v>
      </c>
      <c r="I44" s="12">
        <f t="shared" si="3"/>
        <v>476</v>
      </c>
      <c r="J44" s="13">
        <f t="shared" si="4"/>
        <v>476</v>
      </c>
      <c r="K44" s="14">
        <f t="shared" si="5"/>
        <v>42.857142857142854</v>
      </c>
      <c r="L44" s="8"/>
    </row>
    <row r="45" spans="1:12" x14ac:dyDescent="0.25">
      <c r="A45" s="3" t="s">
        <v>84</v>
      </c>
      <c r="B45" s="4">
        <v>34</v>
      </c>
      <c r="C45" s="11" t="s">
        <v>81</v>
      </c>
      <c r="D45" s="5" t="s">
        <v>21</v>
      </c>
      <c r="E45" s="5">
        <v>30</v>
      </c>
      <c r="F45" s="5">
        <v>1</v>
      </c>
      <c r="G45" s="6">
        <v>1</v>
      </c>
      <c r="H45" s="7">
        <v>50</v>
      </c>
      <c r="I45" s="12">
        <f t="shared" si="3"/>
        <v>285.60000000000002</v>
      </c>
      <c r="J45" s="13">
        <f t="shared" si="4"/>
        <v>8568</v>
      </c>
      <c r="K45" s="14">
        <f t="shared" si="5"/>
        <v>2.3809523809523809</v>
      </c>
      <c r="L45" s="8"/>
    </row>
    <row r="46" spans="1:12" x14ac:dyDescent="0.25">
      <c r="A46" s="3" t="s">
        <v>85</v>
      </c>
      <c r="B46" s="4">
        <v>34</v>
      </c>
      <c r="C46" s="11" t="s">
        <v>79</v>
      </c>
      <c r="D46" s="5" t="s">
        <v>18</v>
      </c>
      <c r="E46" s="5">
        <v>1</v>
      </c>
      <c r="F46" s="5">
        <v>1</v>
      </c>
      <c r="G46" s="6">
        <v>1</v>
      </c>
      <c r="H46" s="7">
        <v>30</v>
      </c>
      <c r="I46" s="12">
        <f t="shared" si="3"/>
        <v>476</v>
      </c>
      <c r="J46" s="13">
        <f t="shared" si="4"/>
        <v>476</v>
      </c>
      <c r="K46" s="14">
        <f t="shared" si="5"/>
        <v>42.857142857142854</v>
      </c>
      <c r="L46" s="8"/>
    </row>
    <row r="47" spans="1:12" x14ac:dyDescent="0.25">
      <c r="A47" s="3" t="s">
        <v>86</v>
      </c>
      <c r="B47" s="4">
        <v>34</v>
      </c>
      <c r="C47" s="11" t="s">
        <v>81</v>
      </c>
      <c r="D47" s="5" t="s">
        <v>21</v>
      </c>
      <c r="E47" s="5">
        <v>30</v>
      </c>
      <c r="F47" s="5">
        <v>1</v>
      </c>
      <c r="G47" s="6">
        <v>1</v>
      </c>
      <c r="H47" s="7">
        <v>50</v>
      </c>
      <c r="I47" s="12">
        <f t="shared" si="3"/>
        <v>285.60000000000002</v>
      </c>
      <c r="J47" s="13">
        <f t="shared" si="4"/>
        <v>8568</v>
      </c>
      <c r="K47" s="14">
        <f t="shared" si="5"/>
        <v>2.3809523809523809</v>
      </c>
      <c r="L47" s="8"/>
    </row>
    <row r="48" spans="1:12" x14ac:dyDescent="0.25">
      <c r="A48" s="3" t="s">
        <v>87</v>
      </c>
      <c r="B48" s="4">
        <v>141</v>
      </c>
      <c r="C48" s="11" t="s">
        <v>88</v>
      </c>
      <c r="D48" s="5" t="s">
        <v>18</v>
      </c>
      <c r="E48" s="5">
        <v>1</v>
      </c>
      <c r="F48" s="5">
        <v>1</v>
      </c>
      <c r="G48" s="6">
        <v>1</v>
      </c>
      <c r="H48" s="7">
        <v>20</v>
      </c>
      <c r="I48" s="12">
        <f t="shared" si="3"/>
        <v>2961</v>
      </c>
      <c r="J48" s="13">
        <f t="shared" si="4"/>
        <v>2961</v>
      </c>
      <c r="K48" s="14">
        <f t="shared" si="5"/>
        <v>28.571428571428573</v>
      </c>
      <c r="L48" s="8"/>
    </row>
    <row r="49" spans="1:12" x14ac:dyDescent="0.25">
      <c r="A49" s="18" t="s">
        <v>89</v>
      </c>
      <c r="B49" s="19">
        <v>310</v>
      </c>
      <c r="C49" s="20" t="s">
        <v>88</v>
      </c>
      <c r="D49" s="21" t="s">
        <v>21</v>
      </c>
      <c r="E49" s="21">
        <v>30</v>
      </c>
      <c r="F49" s="21">
        <v>1</v>
      </c>
      <c r="G49" s="22">
        <v>1</v>
      </c>
      <c r="H49" s="23">
        <v>40</v>
      </c>
      <c r="I49" s="24">
        <f t="shared" si="3"/>
        <v>3255</v>
      </c>
      <c r="J49" s="25">
        <f t="shared" si="4"/>
        <v>97650</v>
      </c>
      <c r="K49" s="26">
        <f t="shared" si="5"/>
        <v>1.9047619047619047</v>
      </c>
      <c r="L49" s="27"/>
    </row>
    <row r="50" spans="1:12" x14ac:dyDescent="0.25">
      <c r="A50" s="3" t="s">
        <v>90</v>
      </c>
      <c r="B50" s="19">
        <v>1117</v>
      </c>
      <c r="C50" s="11" t="s">
        <v>91</v>
      </c>
      <c r="D50" s="5" t="s">
        <v>21</v>
      </c>
      <c r="E50" s="6">
        <v>30</v>
      </c>
      <c r="F50" s="28">
        <v>1</v>
      </c>
      <c r="G50" s="29">
        <v>10</v>
      </c>
      <c r="H50" s="30">
        <v>120</v>
      </c>
      <c r="I50" s="24">
        <f t="shared" si="3"/>
        <v>390.95</v>
      </c>
      <c r="J50" s="25">
        <f t="shared" si="4"/>
        <v>11728.5</v>
      </c>
      <c r="K50" s="26">
        <f t="shared" si="5"/>
        <v>57.142857142857146</v>
      </c>
      <c r="L50" s="27"/>
    </row>
    <row r="51" spans="1:12" x14ac:dyDescent="0.25">
      <c r="A51" s="31" t="s">
        <v>92</v>
      </c>
      <c r="B51" s="19">
        <v>120</v>
      </c>
      <c r="C51" s="11" t="s">
        <v>93</v>
      </c>
      <c r="D51" s="5" t="s">
        <v>56</v>
      </c>
      <c r="E51" s="6">
        <v>1</v>
      </c>
      <c r="F51" s="32">
        <v>2</v>
      </c>
      <c r="G51" s="29">
        <v>2</v>
      </c>
      <c r="H51" s="30">
        <v>60</v>
      </c>
      <c r="I51" s="24">
        <f t="shared" si="3"/>
        <v>210</v>
      </c>
      <c r="J51" s="25">
        <f t="shared" si="4"/>
        <v>210</v>
      </c>
      <c r="K51" s="26">
        <f t="shared" si="5"/>
        <v>342.85714285714283</v>
      </c>
      <c r="L51" s="27"/>
    </row>
    <row r="52" spans="1:12" x14ac:dyDescent="0.25">
      <c r="A52" s="33" t="s">
        <v>94</v>
      </c>
      <c r="B52" s="34">
        <f>3044+B50+B51</f>
        <v>4281</v>
      </c>
      <c r="C52" s="33"/>
      <c r="D52" s="33"/>
      <c r="E52" s="33"/>
      <c r="F52" s="33"/>
      <c r="G52" s="33"/>
      <c r="H52" s="33"/>
      <c r="I52" s="33"/>
      <c r="J52" s="33"/>
      <c r="K52" s="35">
        <f>ROUND(SUM(K2:K51),0)</f>
        <v>1111</v>
      </c>
      <c r="L52" s="33">
        <f>K52/600</f>
        <v>1.8516666666666666</v>
      </c>
    </row>
  </sheetData>
  <printOptions horizontalCentered="1"/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zoomScaleNormal="100" workbookViewId="0">
      <selection activeCell="C13" sqref="C13"/>
    </sheetView>
  </sheetViews>
  <sheetFormatPr defaultRowHeight="12.5" x14ac:dyDescent="0.25"/>
  <cols>
    <col min="1" max="1" width="17.54296875"/>
    <col min="2" max="2" width="14.54296875"/>
    <col min="3" max="3" width="20.453125"/>
    <col min="4" max="4" width="16.7265625"/>
    <col min="5" max="5" width="13.81640625"/>
  </cols>
  <sheetData>
    <row r="1" spans="1:5" ht="34.5" customHeight="1" x14ac:dyDescent="0.25">
      <c r="A1" s="75" t="s">
        <v>235</v>
      </c>
      <c r="B1" s="75" t="s">
        <v>236</v>
      </c>
      <c r="C1" s="75" t="s">
        <v>10</v>
      </c>
      <c r="D1" s="75" t="s">
        <v>237</v>
      </c>
      <c r="E1" s="75" t="s">
        <v>238</v>
      </c>
    </row>
    <row r="2" spans="1:5" x14ac:dyDescent="0.25">
      <c r="A2" s="76" t="s">
        <v>239</v>
      </c>
      <c r="B2" s="77">
        <f>Subsolo!B52</f>
        <v>4281</v>
      </c>
      <c r="C2" s="77">
        <f>Subsolo!K52</f>
        <v>1111</v>
      </c>
      <c r="D2" s="76" t="s">
        <v>240</v>
      </c>
      <c r="E2" s="78">
        <f t="shared" ref="E2:E7" si="0">C2/600</f>
        <v>1.8516666666666666</v>
      </c>
    </row>
    <row r="3" spans="1:5" x14ac:dyDescent="0.25">
      <c r="A3" s="76" t="s">
        <v>241</v>
      </c>
      <c r="B3" s="77">
        <f>Terreo!B43</f>
        <v>2995</v>
      </c>
      <c r="C3" s="77">
        <f>Terreo!K43</f>
        <v>919</v>
      </c>
      <c r="D3" s="76" t="s">
        <v>240</v>
      </c>
      <c r="E3" s="78">
        <f t="shared" si="0"/>
        <v>1.5316666666666667</v>
      </c>
    </row>
    <row r="4" spans="1:5" x14ac:dyDescent="0.25">
      <c r="A4" s="76" t="s">
        <v>242</v>
      </c>
      <c r="B4" s="77">
        <f>Andar1!B35</f>
        <v>2995</v>
      </c>
      <c r="C4" s="77">
        <f>Andar1!K35</f>
        <v>953</v>
      </c>
      <c r="D4" s="76" t="s">
        <v>240</v>
      </c>
      <c r="E4" s="78">
        <f t="shared" si="0"/>
        <v>1.5883333333333334</v>
      </c>
    </row>
    <row r="5" spans="1:5" x14ac:dyDescent="0.25">
      <c r="A5" s="76" t="s">
        <v>243</v>
      </c>
      <c r="B5" s="77">
        <f>Andar2!B30</f>
        <v>2995</v>
      </c>
      <c r="C5" s="77">
        <f>Andar2!K30</f>
        <v>946</v>
      </c>
      <c r="D5" s="76" t="s">
        <v>240</v>
      </c>
      <c r="E5" s="78">
        <f t="shared" si="0"/>
        <v>1.5766666666666667</v>
      </c>
    </row>
    <row r="6" spans="1:5" x14ac:dyDescent="0.25">
      <c r="A6" s="76" t="s">
        <v>244</v>
      </c>
      <c r="B6" s="77">
        <f>Andar3!B31</f>
        <v>2995</v>
      </c>
      <c r="C6" s="77">
        <f>Andar3!K31</f>
        <v>868</v>
      </c>
      <c r="D6" s="76" t="s">
        <v>240</v>
      </c>
      <c r="E6" s="78">
        <f t="shared" si="0"/>
        <v>1.4466666666666668</v>
      </c>
    </row>
    <row r="7" spans="1:5" x14ac:dyDescent="0.25">
      <c r="A7" s="76" t="s">
        <v>245</v>
      </c>
      <c r="B7" s="77">
        <f>Bebedouros!B2</f>
        <v>600</v>
      </c>
      <c r="C7" s="77">
        <f>Bebedouros!K2</f>
        <v>600</v>
      </c>
      <c r="D7" s="76" t="s">
        <v>240</v>
      </c>
      <c r="E7" s="78">
        <f t="shared" si="0"/>
        <v>1</v>
      </c>
    </row>
    <row r="8" spans="1:5" ht="13" x14ac:dyDescent="0.3">
      <c r="A8" s="79" t="s">
        <v>246</v>
      </c>
      <c r="B8" s="80">
        <f>SUM(B2:B6)</f>
        <v>16261</v>
      </c>
      <c r="C8" s="80">
        <f>SUM(C2:C7)</f>
        <v>5397</v>
      </c>
      <c r="D8" s="76"/>
      <c r="E8" s="78"/>
    </row>
    <row r="9" spans="1:5" ht="13" x14ac:dyDescent="0.3">
      <c r="A9" s="76" t="s">
        <v>247</v>
      </c>
      <c r="B9" s="80">
        <f>Wc!B39</f>
        <v>343</v>
      </c>
      <c r="C9" s="80">
        <f>Wc!K39</f>
        <v>2399.9999999999986</v>
      </c>
      <c r="D9" s="76" t="s">
        <v>240</v>
      </c>
      <c r="E9" s="78">
        <f>C9/600</f>
        <v>3.9999999999999978</v>
      </c>
    </row>
    <row r="10" spans="1:5" ht="13" x14ac:dyDescent="0.3">
      <c r="A10" s="76" t="s">
        <v>248</v>
      </c>
      <c r="B10" s="80">
        <f>Externa!B7</f>
        <v>19166.329999999998</v>
      </c>
      <c r="C10" s="80">
        <f>Externa!K7</f>
        <v>2403</v>
      </c>
      <c r="D10" s="76" t="s">
        <v>249</v>
      </c>
      <c r="E10" s="78">
        <f>C10/1200</f>
        <v>2.0024999999999999</v>
      </c>
    </row>
    <row r="11" spans="1:5" ht="13" x14ac:dyDescent="0.3">
      <c r="A11" s="76" t="s">
        <v>250</v>
      </c>
      <c r="B11" s="80">
        <f>Esquadria!B11</f>
        <v>4646.1799999999994</v>
      </c>
      <c r="C11" s="80">
        <f>Esquadria!K11</f>
        <v>6610</v>
      </c>
      <c r="D11" s="76" t="s">
        <v>251</v>
      </c>
      <c r="E11" s="78">
        <f>C11/3300</f>
        <v>2.0030303030303029</v>
      </c>
    </row>
    <row r="12" spans="1:5" ht="13" x14ac:dyDescent="0.3">
      <c r="A12" s="81" t="s">
        <v>94</v>
      </c>
      <c r="B12" s="81"/>
      <c r="C12" s="79"/>
      <c r="D12" s="79"/>
      <c r="E12" s="82">
        <f>SUM(E2:E11)</f>
        <v>17.000530303030303</v>
      </c>
    </row>
  </sheetData>
  <printOptions horizontalCentered="1"/>
  <pageMargins left="0.51180555555555496" right="0.51180555555555496" top="0.95416666666666705" bottom="0.95416666666666705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3"/>
  <sheetViews>
    <sheetView zoomScaleNormal="100" workbookViewId="0">
      <pane ySplit="1" topLeftCell="A8" activePane="bottomLeft" state="frozen"/>
      <selection activeCell="C16" sqref="C16"/>
      <selection pane="bottomLeft" activeCell="C16" sqref="C16"/>
    </sheetView>
  </sheetViews>
  <sheetFormatPr defaultRowHeight="12.5" x14ac:dyDescent="0.25"/>
  <cols>
    <col min="1" max="1" width="44.7265625"/>
    <col min="2" max="2" width="9.453125"/>
    <col min="3" max="3" width="47.453125"/>
    <col min="4" max="5" width="12.08984375"/>
    <col min="6" max="7" width="9.7265625"/>
    <col min="8" max="8" width="14.81640625"/>
    <col min="9" max="9" width="12"/>
    <col min="10" max="10" width="13.08984375"/>
    <col min="11" max="11" width="15.1796875"/>
    <col min="12" max="1025" width="9.1796875"/>
  </cols>
  <sheetData>
    <row r="1" spans="1:12" s="2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9" customFormat="1" ht="10" x14ac:dyDescent="0.2">
      <c r="A2" s="3" t="s">
        <v>95</v>
      </c>
      <c r="B2" s="36">
        <v>143</v>
      </c>
      <c r="C2" s="11" t="s">
        <v>79</v>
      </c>
      <c r="D2" s="5" t="s">
        <v>18</v>
      </c>
      <c r="E2" s="5">
        <v>1</v>
      </c>
      <c r="F2" s="5">
        <v>1</v>
      </c>
      <c r="G2" s="6">
        <v>2</v>
      </c>
      <c r="H2" s="30">
        <v>30</v>
      </c>
      <c r="I2" s="12">
        <f t="shared" ref="I2:I18" si="0">(420*B2)/(G2*H2)/F2</f>
        <v>1001</v>
      </c>
      <c r="J2" s="13">
        <f t="shared" ref="J2:J18" si="1">I2*E2</f>
        <v>1001</v>
      </c>
      <c r="K2" s="14">
        <f t="shared" ref="K2:K18" si="2">B2*600/J2</f>
        <v>85.714285714285708</v>
      </c>
      <c r="L2" s="8"/>
    </row>
    <row r="3" spans="1:12" s="9" customFormat="1" ht="10" x14ac:dyDescent="0.2">
      <c r="A3" s="3" t="s">
        <v>96</v>
      </c>
      <c r="B3" s="36">
        <v>143</v>
      </c>
      <c r="C3" s="11" t="s">
        <v>81</v>
      </c>
      <c r="D3" s="5" t="s">
        <v>21</v>
      </c>
      <c r="E3" s="5">
        <v>30</v>
      </c>
      <c r="F3" s="5">
        <v>1</v>
      </c>
      <c r="G3" s="6">
        <v>2</v>
      </c>
      <c r="H3" s="30">
        <v>40</v>
      </c>
      <c r="I3" s="12">
        <f t="shared" si="0"/>
        <v>750.75</v>
      </c>
      <c r="J3" s="13">
        <f t="shared" si="1"/>
        <v>22522.5</v>
      </c>
      <c r="K3" s="14">
        <f t="shared" si="2"/>
        <v>3.8095238095238093</v>
      </c>
      <c r="L3" s="8"/>
    </row>
    <row r="4" spans="1:12" s="9" customFormat="1" ht="10" x14ac:dyDescent="0.2">
      <c r="A4" s="3" t="s">
        <v>97</v>
      </c>
      <c r="B4" s="36">
        <v>252</v>
      </c>
      <c r="C4" s="11" t="s">
        <v>79</v>
      </c>
      <c r="D4" s="5" t="s">
        <v>18</v>
      </c>
      <c r="E4" s="5">
        <v>1</v>
      </c>
      <c r="F4" s="5">
        <v>1</v>
      </c>
      <c r="G4" s="6">
        <v>2</v>
      </c>
      <c r="H4" s="30">
        <v>30</v>
      </c>
      <c r="I4" s="12">
        <f t="shared" si="0"/>
        <v>1764</v>
      </c>
      <c r="J4" s="13">
        <f t="shared" si="1"/>
        <v>1764</v>
      </c>
      <c r="K4" s="14">
        <f t="shared" si="2"/>
        <v>85.714285714285708</v>
      </c>
      <c r="L4" s="8"/>
    </row>
    <row r="5" spans="1:12" s="9" customFormat="1" ht="10" x14ac:dyDescent="0.2">
      <c r="A5" s="3" t="s">
        <v>98</v>
      </c>
      <c r="B5" s="36">
        <v>252</v>
      </c>
      <c r="C5" s="11" t="s">
        <v>47</v>
      </c>
      <c r="D5" s="5" t="s">
        <v>21</v>
      </c>
      <c r="E5" s="5">
        <v>30</v>
      </c>
      <c r="F5" s="5">
        <v>1</v>
      </c>
      <c r="G5" s="6">
        <v>2</v>
      </c>
      <c r="H5" s="30">
        <v>40</v>
      </c>
      <c r="I5" s="12">
        <f t="shared" si="0"/>
        <v>1323</v>
      </c>
      <c r="J5" s="13">
        <f t="shared" si="1"/>
        <v>39690</v>
      </c>
      <c r="K5" s="14">
        <f t="shared" si="2"/>
        <v>3.8095238095238093</v>
      </c>
      <c r="L5" s="8"/>
    </row>
    <row r="6" spans="1:12" x14ac:dyDescent="0.25">
      <c r="A6" s="3" t="s">
        <v>99</v>
      </c>
      <c r="B6" s="36">
        <v>300</v>
      </c>
      <c r="C6" s="11" t="s">
        <v>100</v>
      </c>
      <c r="D6" s="5" t="s">
        <v>18</v>
      </c>
      <c r="E6" s="5">
        <v>1</v>
      </c>
      <c r="F6" s="5">
        <v>1</v>
      </c>
      <c r="G6" s="6">
        <v>2</v>
      </c>
      <c r="H6" s="30">
        <v>30</v>
      </c>
      <c r="I6" s="12">
        <f t="shared" si="0"/>
        <v>2100</v>
      </c>
      <c r="J6" s="13">
        <f t="shared" si="1"/>
        <v>2100</v>
      </c>
      <c r="K6" s="14">
        <f t="shared" si="2"/>
        <v>85.714285714285708</v>
      </c>
      <c r="L6" s="8"/>
    </row>
    <row r="7" spans="1:12" x14ac:dyDescent="0.25">
      <c r="A7" s="3" t="s">
        <v>101</v>
      </c>
      <c r="B7" s="36">
        <v>300</v>
      </c>
      <c r="C7" s="11" t="s">
        <v>102</v>
      </c>
      <c r="D7" s="5" t="s">
        <v>21</v>
      </c>
      <c r="E7" s="5">
        <v>30</v>
      </c>
      <c r="F7" s="5">
        <v>1</v>
      </c>
      <c r="G7" s="6">
        <v>2</v>
      </c>
      <c r="H7" s="30">
        <v>40</v>
      </c>
      <c r="I7" s="12">
        <f t="shared" si="0"/>
        <v>1575</v>
      </c>
      <c r="J7" s="13">
        <f t="shared" si="1"/>
        <v>47250</v>
      </c>
      <c r="K7" s="14">
        <f t="shared" si="2"/>
        <v>3.8095238095238093</v>
      </c>
      <c r="L7" s="8"/>
    </row>
    <row r="8" spans="1:12" x14ac:dyDescent="0.25">
      <c r="A8" s="3" t="s">
        <v>101</v>
      </c>
      <c r="B8" s="36">
        <v>300</v>
      </c>
      <c r="C8" s="11" t="s">
        <v>69</v>
      </c>
      <c r="D8" s="5" t="s">
        <v>29</v>
      </c>
      <c r="E8" s="5">
        <v>90</v>
      </c>
      <c r="F8" s="5">
        <v>1</v>
      </c>
      <c r="G8" s="6">
        <v>3</v>
      </c>
      <c r="H8" s="30">
        <v>150</v>
      </c>
      <c r="I8" s="12">
        <f t="shared" si="0"/>
        <v>280</v>
      </c>
      <c r="J8" s="13">
        <f t="shared" si="1"/>
        <v>25200</v>
      </c>
      <c r="K8" s="14">
        <f t="shared" si="2"/>
        <v>7.1428571428571432</v>
      </c>
      <c r="L8" s="8"/>
    </row>
    <row r="9" spans="1:12" x14ac:dyDescent="0.25">
      <c r="A9" s="3" t="s">
        <v>103</v>
      </c>
      <c r="B9" s="36">
        <v>80</v>
      </c>
      <c r="C9" s="11" t="s">
        <v>104</v>
      </c>
      <c r="D9" s="5" t="s">
        <v>24</v>
      </c>
      <c r="E9" s="5">
        <v>7</v>
      </c>
      <c r="F9" s="5">
        <v>1</v>
      </c>
      <c r="G9" s="6">
        <v>1</v>
      </c>
      <c r="H9" s="30">
        <v>20</v>
      </c>
      <c r="I9" s="12">
        <f t="shared" si="0"/>
        <v>1680</v>
      </c>
      <c r="J9" s="13">
        <f t="shared" si="1"/>
        <v>11760</v>
      </c>
      <c r="K9" s="14">
        <f t="shared" si="2"/>
        <v>4.0816326530612246</v>
      </c>
      <c r="L9" s="8"/>
    </row>
    <row r="10" spans="1:12" x14ac:dyDescent="0.25">
      <c r="A10" s="37" t="s">
        <v>105</v>
      </c>
      <c r="B10" s="38">
        <v>80</v>
      </c>
      <c r="C10" s="39" t="s">
        <v>106</v>
      </c>
      <c r="D10" s="40" t="s">
        <v>29</v>
      </c>
      <c r="E10" s="40">
        <v>90</v>
      </c>
      <c r="F10" s="40">
        <v>1</v>
      </c>
      <c r="G10" s="16">
        <v>2</v>
      </c>
      <c r="H10" s="41">
        <v>60</v>
      </c>
      <c r="I10" s="12">
        <f t="shared" si="0"/>
        <v>280</v>
      </c>
      <c r="J10" s="13">
        <f t="shared" si="1"/>
        <v>25200</v>
      </c>
      <c r="K10" s="14">
        <f t="shared" si="2"/>
        <v>1.9047619047619047</v>
      </c>
      <c r="L10" s="42"/>
    </row>
    <row r="11" spans="1:12" x14ac:dyDescent="0.25">
      <c r="A11" s="3" t="s">
        <v>107</v>
      </c>
      <c r="B11" s="36">
        <v>63</v>
      </c>
      <c r="C11" s="11" t="s">
        <v>104</v>
      </c>
      <c r="D11" s="5" t="s">
        <v>24</v>
      </c>
      <c r="E11" s="5">
        <v>7</v>
      </c>
      <c r="F11" s="5">
        <v>1</v>
      </c>
      <c r="G11" s="6">
        <v>1</v>
      </c>
      <c r="H11" s="30">
        <v>15</v>
      </c>
      <c r="I11" s="12">
        <f t="shared" si="0"/>
        <v>1764</v>
      </c>
      <c r="J11" s="13">
        <f t="shared" si="1"/>
        <v>12348</v>
      </c>
      <c r="K11" s="14">
        <f t="shared" si="2"/>
        <v>3.0612244897959182</v>
      </c>
      <c r="L11" s="8"/>
    </row>
    <row r="12" spans="1:12" x14ac:dyDescent="0.25">
      <c r="A12" s="3" t="s">
        <v>108</v>
      </c>
      <c r="B12" s="36">
        <v>49</v>
      </c>
      <c r="C12" s="11" t="s">
        <v>79</v>
      </c>
      <c r="D12" s="5" t="s">
        <v>18</v>
      </c>
      <c r="E12" s="5">
        <v>1</v>
      </c>
      <c r="F12" s="5">
        <v>1</v>
      </c>
      <c r="G12" s="6">
        <v>1</v>
      </c>
      <c r="H12" s="30">
        <v>20</v>
      </c>
      <c r="I12" s="12">
        <f t="shared" si="0"/>
        <v>1029</v>
      </c>
      <c r="J12" s="13">
        <f t="shared" si="1"/>
        <v>1029</v>
      </c>
      <c r="K12" s="14">
        <f t="shared" si="2"/>
        <v>28.571428571428573</v>
      </c>
      <c r="L12" s="8"/>
    </row>
    <row r="13" spans="1:12" x14ac:dyDescent="0.25">
      <c r="A13" s="3" t="s">
        <v>108</v>
      </c>
      <c r="B13" s="36">
        <v>49</v>
      </c>
      <c r="C13" s="11" t="s">
        <v>81</v>
      </c>
      <c r="D13" s="5" t="s">
        <v>21</v>
      </c>
      <c r="E13" s="5">
        <v>30</v>
      </c>
      <c r="F13" s="5">
        <v>1</v>
      </c>
      <c r="G13" s="6">
        <v>1</v>
      </c>
      <c r="H13" s="30">
        <v>30</v>
      </c>
      <c r="I13" s="12">
        <f t="shared" si="0"/>
        <v>686</v>
      </c>
      <c r="J13" s="13">
        <f t="shared" si="1"/>
        <v>20580</v>
      </c>
      <c r="K13" s="14">
        <f t="shared" si="2"/>
        <v>1.4285714285714286</v>
      </c>
      <c r="L13" s="8"/>
    </row>
    <row r="14" spans="1:12" x14ac:dyDescent="0.25">
      <c r="A14" s="3" t="s">
        <v>109</v>
      </c>
      <c r="B14" s="36">
        <v>37</v>
      </c>
      <c r="C14" s="11" t="s">
        <v>79</v>
      </c>
      <c r="D14" s="5" t="s">
        <v>18</v>
      </c>
      <c r="E14" s="5">
        <v>1</v>
      </c>
      <c r="F14" s="5">
        <v>1</v>
      </c>
      <c r="G14" s="6">
        <v>1</v>
      </c>
      <c r="H14" s="30">
        <v>15</v>
      </c>
      <c r="I14" s="12">
        <f t="shared" si="0"/>
        <v>1036</v>
      </c>
      <c r="J14" s="13">
        <f t="shared" si="1"/>
        <v>1036</v>
      </c>
      <c r="K14" s="14">
        <f t="shared" si="2"/>
        <v>21.428571428571427</v>
      </c>
      <c r="L14" s="8"/>
    </row>
    <row r="15" spans="1:12" x14ac:dyDescent="0.25">
      <c r="A15" s="3" t="s">
        <v>109</v>
      </c>
      <c r="B15" s="36">
        <v>37</v>
      </c>
      <c r="C15" s="11" t="s">
        <v>81</v>
      </c>
      <c r="D15" s="5" t="s">
        <v>21</v>
      </c>
      <c r="E15" s="5">
        <v>30</v>
      </c>
      <c r="F15" s="5">
        <v>1</v>
      </c>
      <c r="G15" s="6">
        <v>1</v>
      </c>
      <c r="H15" s="30">
        <v>20</v>
      </c>
      <c r="I15" s="12">
        <f t="shared" si="0"/>
        <v>777</v>
      </c>
      <c r="J15" s="13">
        <f t="shared" si="1"/>
        <v>23310</v>
      </c>
      <c r="K15" s="14">
        <f t="shared" si="2"/>
        <v>0.95238095238095233</v>
      </c>
      <c r="L15" s="8"/>
    </row>
    <row r="16" spans="1:12" x14ac:dyDescent="0.25">
      <c r="A16" s="3" t="s">
        <v>110</v>
      </c>
      <c r="B16" s="36">
        <v>30</v>
      </c>
      <c r="C16" s="11" t="s">
        <v>104</v>
      </c>
      <c r="D16" s="5" t="s">
        <v>31</v>
      </c>
      <c r="E16" s="5">
        <v>15</v>
      </c>
      <c r="F16" s="5">
        <v>1</v>
      </c>
      <c r="G16" s="6">
        <v>1</v>
      </c>
      <c r="H16" s="30">
        <v>15</v>
      </c>
      <c r="I16" s="12">
        <f t="shared" si="0"/>
        <v>840</v>
      </c>
      <c r="J16" s="13">
        <f t="shared" si="1"/>
        <v>12600</v>
      </c>
      <c r="K16" s="14">
        <f t="shared" si="2"/>
        <v>1.4285714285714286</v>
      </c>
      <c r="L16" s="8"/>
    </row>
    <row r="17" spans="1:12" x14ac:dyDescent="0.25">
      <c r="A17" s="3" t="s">
        <v>111</v>
      </c>
      <c r="B17" s="36">
        <v>35</v>
      </c>
      <c r="C17" s="11" t="s">
        <v>79</v>
      </c>
      <c r="D17" s="5" t="s">
        <v>18</v>
      </c>
      <c r="E17" s="5">
        <v>1</v>
      </c>
      <c r="F17" s="5">
        <v>1</v>
      </c>
      <c r="G17" s="6">
        <v>1</v>
      </c>
      <c r="H17" s="30">
        <v>15</v>
      </c>
      <c r="I17" s="12">
        <f t="shared" si="0"/>
        <v>980</v>
      </c>
      <c r="J17" s="13">
        <f t="shared" si="1"/>
        <v>980</v>
      </c>
      <c r="K17" s="14">
        <f t="shared" si="2"/>
        <v>21.428571428571427</v>
      </c>
      <c r="L17" s="8"/>
    </row>
    <row r="18" spans="1:12" x14ac:dyDescent="0.25">
      <c r="A18" s="3" t="s">
        <v>112</v>
      </c>
      <c r="B18" s="36">
        <v>35</v>
      </c>
      <c r="C18" s="11" t="s">
        <v>81</v>
      </c>
      <c r="D18" s="5" t="s">
        <v>21</v>
      </c>
      <c r="E18" s="5">
        <v>30</v>
      </c>
      <c r="F18" s="5">
        <v>1</v>
      </c>
      <c r="G18" s="6">
        <v>1</v>
      </c>
      <c r="H18" s="30">
        <v>20</v>
      </c>
      <c r="I18" s="12">
        <f t="shared" si="0"/>
        <v>735</v>
      </c>
      <c r="J18" s="13">
        <f t="shared" si="1"/>
        <v>22050</v>
      </c>
      <c r="K18" s="14">
        <f t="shared" si="2"/>
        <v>0.95238095238095233</v>
      </c>
      <c r="L18" s="8"/>
    </row>
    <row r="19" spans="1:12" x14ac:dyDescent="0.25">
      <c r="A19" s="3" t="s">
        <v>113</v>
      </c>
      <c r="B19" s="36">
        <v>171</v>
      </c>
      <c r="C19" s="11" t="s">
        <v>13</v>
      </c>
      <c r="D19" s="5" t="s">
        <v>14</v>
      </c>
      <c r="E19" s="5"/>
      <c r="F19" s="5"/>
      <c r="G19" s="6"/>
      <c r="H19" s="30"/>
      <c r="I19" s="12"/>
      <c r="J19" s="13"/>
      <c r="K19" s="14"/>
      <c r="L19" s="8"/>
    </row>
    <row r="20" spans="1:12" x14ac:dyDescent="0.25">
      <c r="A20" s="3" t="s">
        <v>114</v>
      </c>
      <c r="B20" s="36">
        <v>35</v>
      </c>
      <c r="C20" s="11" t="s">
        <v>104</v>
      </c>
      <c r="D20" s="5" t="s">
        <v>24</v>
      </c>
      <c r="E20" s="5">
        <v>7</v>
      </c>
      <c r="F20" s="5">
        <v>1</v>
      </c>
      <c r="G20" s="6">
        <v>1</v>
      </c>
      <c r="H20" s="30">
        <v>15</v>
      </c>
      <c r="I20" s="12">
        <f t="shared" ref="I20:I42" si="3">(420*B20)/(G20*H20)/F20</f>
        <v>980</v>
      </c>
      <c r="J20" s="13">
        <f t="shared" ref="J20:J42" si="4">I20*E20</f>
        <v>6860</v>
      </c>
      <c r="K20" s="14">
        <f t="shared" ref="K20:K42" si="5">B20*600/J20</f>
        <v>3.0612244897959182</v>
      </c>
      <c r="L20" s="8"/>
    </row>
    <row r="21" spans="1:12" x14ac:dyDescent="0.25">
      <c r="A21" s="3" t="s">
        <v>115</v>
      </c>
      <c r="B21" s="36">
        <v>15</v>
      </c>
      <c r="C21" s="11" t="s">
        <v>59</v>
      </c>
      <c r="D21" s="5" t="s">
        <v>18</v>
      </c>
      <c r="E21" s="5">
        <v>1</v>
      </c>
      <c r="F21" s="5">
        <v>1</v>
      </c>
      <c r="G21" s="6">
        <v>1</v>
      </c>
      <c r="H21" s="30">
        <v>10</v>
      </c>
      <c r="I21" s="12">
        <f t="shared" si="3"/>
        <v>630</v>
      </c>
      <c r="J21" s="13">
        <f t="shared" si="4"/>
        <v>630</v>
      </c>
      <c r="K21" s="14">
        <f t="shared" si="5"/>
        <v>14.285714285714286</v>
      </c>
      <c r="L21" s="8"/>
    </row>
    <row r="22" spans="1:12" x14ac:dyDescent="0.25">
      <c r="A22" s="3" t="s">
        <v>116</v>
      </c>
      <c r="B22" s="36">
        <v>15</v>
      </c>
      <c r="C22" s="11" t="s">
        <v>40</v>
      </c>
      <c r="D22" s="5" t="s">
        <v>21</v>
      </c>
      <c r="E22" s="5">
        <v>30</v>
      </c>
      <c r="F22" s="5">
        <v>1</v>
      </c>
      <c r="G22" s="6">
        <v>2</v>
      </c>
      <c r="H22" s="30">
        <v>10</v>
      </c>
      <c r="I22" s="12">
        <f t="shared" si="3"/>
        <v>315</v>
      </c>
      <c r="J22" s="13">
        <f t="shared" si="4"/>
        <v>9450</v>
      </c>
      <c r="K22" s="14">
        <f t="shared" si="5"/>
        <v>0.95238095238095233</v>
      </c>
      <c r="L22" s="8"/>
    </row>
    <row r="23" spans="1:12" x14ac:dyDescent="0.25">
      <c r="A23" s="3" t="s">
        <v>117</v>
      </c>
      <c r="B23" s="36">
        <v>23</v>
      </c>
      <c r="C23" s="11" t="s">
        <v>62</v>
      </c>
      <c r="D23" s="5" t="s">
        <v>24</v>
      </c>
      <c r="E23" s="5">
        <v>7</v>
      </c>
      <c r="F23" s="5">
        <v>1</v>
      </c>
      <c r="G23" s="6">
        <v>1</v>
      </c>
      <c r="H23" s="30">
        <v>10</v>
      </c>
      <c r="I23" s="12">
        <f t="shared" si="3"/>
        <v>966</v>
      </c>
      <c r="J23" s="13">
        <f t="shared" si="4"/>
        <v>6762</v>
      </c>
      <c r="K23" s="14">
        <f t="shared" si="5"/>
        <v>2.0408163265306123</v>
      </c>
      <c r="L23" s="8"/>
    </row>
    <row r="24" spans="1:12" x14ac:dyDescent="0.25">
      <c r="A24" s="3" t="s">
        <v>118</v>
      </c>
      <c r="B24" s="36">
        <v>57</v>
      </c>
      <c r="C24" s="11" t="s">
        <v>119</v>
      </c>
      <c r="D24" s="5" t="s">
        <v>18</v>
      </c>
      <c r="E24" s="5">
        <v>1</v>
      </c>
      <c r="F24" s="5">
        <v>1</v>
      </c>
      <c r="G24" s="6">
        <v>1</v>
      </c>
      <c r="H24" s="43">
        <v>10</v>
      </c>
      <c r="I24" s="12">
        <f t="shared" si="3"/>
        <v>2394</v>
      </c>
      <c r="J24" s="13">
        <f t="shared" si="4"/>
        <v>2394</v>
      </c>
      <c r="K24" s="14">
        <f t="shared" si="5"/>
        <v>14.285714285714286</v>
      </c>
      <c r="L24" s="14"/>
    </row>
    <row r="25" spans="1:12" x14ac:dyDescent="0.25">
      <c r="A25" s="3" t="s">
        <v>118</v>
      </c>
      <c r="B25" s="36">
        <v>57</v>
      </c>
      <c r="C25" s="11" t="s">
        <v>40</v>
      </c>
      <c r="D25" s="5" t="s">
        <v>24</v>
      </c>
      <c r="E25" s="5">
        <v>7</v>
      </c>
      <c r="F25" s="5">
        <v>1</v>
      </c>
      <c r="G25" s="6">
        <v>2</v>
      </c>
      <c r="H25" s="43">
        <v>15</v>
      </c>
      <c r="I25" s="12">
        <f t="shared" si="3"/>
        <v>798</v>
      </c>
      <c r="J25" s="13">
        <f t="shared" si="4"/>
        <v>5586</v>
      </c>
      <c r="K25" s="14">
        <f t="shared" si="5"/>
        <v>6.1224489795918364</v>
      </c>
      <c r="L25" s="8"/>
    </row>
    <row r="26" spans="1:12" x14ac:dyDescent="0.25">
      <c r="A26" s="3" t="s">
        <v>120</v>
      </c>
      <c r="B26" s="38">
        <v>85</v>
      </c>
      <c r="C26" s="11" t="s">
        <v>59</v>
      </c>
      <c r="D26" s="5" t="s">
        <v>18</v>
      </c>
      <c r="E26" s="5">
        <v>1</v>
      </c>
      <c r="F26" s="5">
        <v>1</v>
      </c>
      <c r="G26" s="6">
        <v>1</v>
      </c>
      <c r="H26" s="30">
        <v>20</v>
      </c>
      <c r="I26" s="12">
        <f t="shared" si="3"/>
        <v>1785</v>
      </c>
      <c r="J26" s="13">
        <f t="shared" si="4"/>
        <v>1785</v>
      </c>
      <c r="K26" s="14">
        <f t="shared" si="5"/>
        <v>28.571428571428573</v>
      </c>
      <c r="L26" s="8"/>
    </row>
    <row r="27" spans="1:12" x14ac:dyDescent="0.25">
      <c r="A27" s="3" t="s">
        <v>120</v>
      </c>
      <c r="B27" s="38">
        <v>85</v>
      </c>
      <c r="C27" s="11" t="s">
        <v>47</v>
      </c>
      <c r="D27" s="5" t="s">
        <v>21</v>
      </c>
      <c r="E27" s="5">
        <v>30</v>
      </c>
      <c r="F27" s="5">
        <v>1</v>
      </c>
      <c r="G27" s="6">
        <v>1</v>
      </c>
      <c r="H27" s="30">
        <v>30</v>
      </c>
      <c r="I27" s="12">
        <f t="shared" si="3"/>
        <v>1190</v>
      </c>
      <c r="J27" s="13">
        <f t="shared" si="4"/>
        <v>35700</v>
      </c>
      <c r="K27" s="14">
        <f t="shared" si="5"/>
        <v>1.4285714285714286</v>
      </c>
      <c r="L27" s="8"/>
    </row>
    <row r="28" spans="1:12" x14ac:dyDescent="0.25">
      <c r="A28" s="3" t="s">
        <v>120</v>
      </c>
      <c r="B28" s="38">
        <v>85</v>
      </c>
      <c r="C28" s="11" t="s">
        <v>69</v>
      </c>
      <c r="D28" s="21" t="s">
        <v>29</v>
      </c>
      <c r="E28" s="21">
        <v>90</v>
      </c>
      <c r="F28" s="21">
        <v>1</v>
      </c>
      <c r="G28" s="44">
        <v>2</v>
      </c>
      <c r="H28" s="45">
        <v>60</v>
      </c>
      <c r="I28" s="12">
        <f t="shared" si="3"/>
        <v>297.5</v>
      </c>
      <c r="J28" s="13">
        <f t="shared" si="4"/>
        <v>26775</v>
      </c>
      <c r="K28" s="14">
        <f t="shared" si="5"/>
        <v>1.9047619047619047</v>
      </c>
      <c r="L28" s="27"/>
    </row>
    <row r="29" spans="1:12" x14ac:dyDescent="0.25">
      <c r="A29" s="18" t="s">
        <v>121</v>
      </c>
      <c r="B29" s="46">
        <v>29</v>
      </c>
      <c r="C29" s="20" t="s">
        <v>88</v>
      </c>
      <c r="D29" s="21" t="s">
        <v>24</v>
      </c>
      <c r="E29" s="21">
        <v>7</v>
      </c>
      <c r="F29" s="21">
        <v>1</v>
      </c>
      <c r="G29" s="22">
        <v>1</v>
      </c>
      <c r="H29" s="47">
        <v>10</v>
      </c>
      <c r="I29" s="12">
        <f t="shared" si="3"/>
        <v>1218</v>
      </c>
      <c r="J29" s="13">
        <f t="shared" si="4"/>
        <v>8526</v>
      </c>
      <c r="K29" s="14">
        <f t="shared" si="5"/>
        <v>2.0408163265306123</v>
      </c>
      <c r="L29" s="27"/>
    </row>
    <row r="30" spans="1:12" s="50" customFormat="1" ht="10" x14ac:dyDescent="0.2">
      <c r="A30" s="3" t="s">
        <v>122</v>
      </c>
      <c r="B30" s="36">
        <v>240</v>
      </c>
      <c r="C30" s="11" t="s">
        <v>123</v>
      </c>
      <c r="D30" s="5" t="s">
        <v>18</v>
      </c>
      <c r="E30" s="5">
        <v>1</v>
      </c>
      <c r="F30" s="5">
        <v>1</v>
      </c>
      <c r="G30" s="5">
        <v>1</v>
      </c>
      <c r="H30" s="48">
        <v>40</v>
      </c>
      <c r="I30" s="12">
        <f t="shared" si="3"/>
        <v>2520</v>
      </c>
      <c r="J30" s="13">
        <f t="shared" si="4"/>
        <v>2520</v>
      </c>
      <c r="K30" s="14">
        <f t="shared" si="5"/>
        <v>57.142857142857146</v>
      </c>
      <c r="L30" s="49"/>
    </row>
    <row r="31" spans="1:12" s="9" customFormat="1" ht="10" x14ac:dyDescent="0.2">
      <c r="A31" s="3" t="s">
        <v>122</v>
      </c>
      <c r="B31" s="36">
        <v>240</v>
      </c>
      <c r="C31" s="11" t="s">
        <v>102</v>
      </c>
      <c r="D31" s="5" t="s">
        <v>21</v>
      </c>
      <c r="E31" s="5">
        <v>30</v>
      </c>
      <c r="F31" s="5">
        <v>1</v>
      </c>
      <c r="G31" s="5">
        <v>1</v>
      </c>
      <c r="H31" s="30">
        <v>50</v>
      </c>
      <c r="I31" s="12">
        <f t="shared" si="3"/>
        <v>2016</v>
      </c>
      <c r="J31" s="13">
        <f t="shared" si="4"/>
        <v>60480</v>
      </c>
      <c r="K31" s="14">
        <f t="shared" si="5"/>
        <v>2.3809523809523809</v>
      </c>
      <c r="L31" s="8"/>
    </row>
    <row r="32" spans="1:12" s="9" customFormat="1" ht="10" x14ac:dyDescent="0.2">
      <c r="A32" s="3" t="s">
        <v>124</v>
      </c>
      <c r="B32" s="36">
        <v>29</v>
      </c>
      <c r="C32" s="11" t="s">
        <v>88</v>
      </c>
      <c r="D32" s="5" t="s">
        <v>24</v>
      </c>
      <c r="E32" s="5">
        <v>7</v>
      </c>
      <c r="F32" s="5">
        <v>1</v>
      </c>
      <c r="G32" s="5">
        <v>1</v>
      </c>
      <c r="H32" s="30">
        <v>10</v>
      </c>
      <c r="I32" s="12">
        <f t="shared" si="3"/>
        <v>1218</v>
      </c>
      <c r="J32" s="13">
        <f t="shared" si="4"/>
        <v>8526</v>
      </c>
      <c r="K32" s="14">
        <f t="shared" si="5"/>
        <v>2.0408163265306123</v>
      </c>
      <c r="L32" s="8"/>
    </row>
    <row r="33" spans="1:12" s="9" customFormat="1" ht="10" x14ac:dyDescent="0.2">
      <c r="A33" s="3" t="s">
        <v>125</v>
      </c>
      <c r="B33" s="36">
        <v>868</v>
      </c>
      <c r="C33" s="11" t="s">
        <v>79</v>
      </c>
      <c r="D33" s="5" t="s">
        <v>18</v>
      </c>
      <c r="E33" s="5">
        <v>1</v>
      </c>
      <c r="F33" s="5">
        <v>1</v>
      </c>
      <c r="G33" s="5">
        <v>2</v>
      </c>
      <c r="H33" s="30">
        <v>120</v>
      </c>
      <c r="I33" s="12">
        <f t="shared" si="3"/>
        <v>1519</v>
      </c>
      <c r="J33" s="13">
        <f t="shared" si="4"/>
        <v>1519</v>
      </c>
      <c r="K33" s="14">
        <f t="shared" si="5"/>
        <v>342.85714285714283</v>
      </c>
      <c r="L33" s="8"/>
    </row>
    <row r="34" spans="1:12" s="9" customFormat="1" ht="10" x14ac:dyDescent="0.2">
      <c r="A34" s="3" t="s">
        <v>125</v>
      </c>
      <c r="B34" s="36">
        <v>868</v>
      </c>
      <c r="C34" s="11" t="s">
        <v>81</v>
      </c>
      <c r="D34" s="5" t="s">
        <v>21</v>
      </c>
      <c r="E34" s="5">
        <v>30</v>
      </c>
      <c r="F34" s="5">
        <v>1</v>
      </c>
      <c r="G34" s="5">
        <v>2</v>
      </c>
      <c r="H34" s="30">
        <v>150</v>
      </c>
      <c r="I34" s="12">
        <f t="shared" si="3"/>
        <v>1215.2</v>
      </c>
      <c r="J34" s="13">
        <f t="shared" si="4"/>
        <v>36456</v>
      </c>
      <c r="K34" s="14">
        <f t="shared" si="5"/>
        <v>14.285714285714286</v>
      </c>
      <c r="L34" s="8"/>
    </row>
    <row r="35" spans="1:12" s="9" customFormat="1" ht="10" x14ac:dyDescent="0.2">
      <c r="A35" s="3" t="s">
        <v>126</v>
      </c>
      <c r="B35" s="36">
        <v>83</v>
      </c>
      <c r="C35" s="11" t="s">
        <v>59</v>
      </c>
      <c r="D35" s="5" t="s">
        <v>18</v>
      </c>
      <c r="E35" s="5">
        <v>1</v>
      </c>
      <c r="F35" s="5">
        <v>1</v>
      </c>
      <c r="G35" s="5">
        <v>1</v>
      </c>
      <c r="H35" s="30">
        <v>20</v>
      </c>
      <c r="I35" s="12">
        <f t="shared" si="3"/>
        <v>1743</v>
      </c>
      <c r="J35" s="13">
        <f t="shared" si="4"/>
        <v>1743</v>
      </c>
      <c r="K35" s="14">
        <f t="shared" si="5"/>
        <v>28.571428571428573</v>
      </c>
      <c r="L35" s="8"/>
    </row>
    <row r="36" spans="1:12" s="9" customFormat="1" ht="10" x14ac:dyDescent="0.2">
      <c r="A36" s="3" t="s">
        <v>126</v>
      </c>
      <c r="B36" s="36">
        <v>83</v>
      </c>
      <c r="C36" s="11" t="s">
        <v>47</v>
      </c>
      <c r="D36" s="5" t="s">
        <v>21</v>
      </c>
      <c r="E36" s="5">
        <v>30</v>
      </c>
      <c r="F36" s="5">
        <v>1</v>
      </c>
      <c r="G36" s="5">
        <v>1</v>
      </c>
      <c r="H36" s="30">
        <v>15</v>
      </c>
      <c r="I36" s="12">
        <f t="shared" si="3"/>
        <v>2324</v>
      </c>
      <c r="J36" s="13">
        <f t="shared" si="4"/>
        <v>69720</v>
      </c>
      <c r="K36" s="14">
        <f t="shared" si="5"/>
        <v>0.7142857142857143</v>
      </c>
      <c r="L36" s="8"/>
    </row>
    <row r="37" spans="1:12" x14ac:dyDescent="0.25">
      <c r="A37" s="51" t="s">
        <v>127</v>
      </c>
      <c r="B37" s="52">
        <v>114</v>
      </c>
      <c r="C37" s="11" t="s">
        <v>59</v>
      </c>
      <c r="D37" s="5" t="s">
        <v>18</v>
      </c>
      <c r="E37" s="5">
        <v>1</v>
      </c>
      <c r="F37" s="5">
        <v>1</v>
      </c>
      <c r="G37" s="5">
        <v>1</v>
      </c>
      <c r="H37" s="30">
        <v>10</v>
      </c>
      <c r="I37" s="12">
        <f t="shared" si="3"/>
        <v>4788</v>
      </c>
      <c r="J37" s="13">
        <f t="shared" si="4"/>
        <v>4788</v>
      </c>
      <c r="K37" s="14">
        <f t="shared" si="5"/>
        <v>14.285714285714286</v>
      </c>
      <c r="L37" s="8"/>
    </row>
    <row r="38" spans="1:12" x14ac:dyDescent="0.25">
      <c r="A38" s="51" t="s">
        <v>127</v>
      </c>
      <c r="B38" s="52">
        <v>114</v>
      </c>
      <c r="C38" s="11" t="s">
        <v>47</v>
      </c>
      <c r="D38" s="5" t="s">
        <v>21</v>
      </c>
      <c r="E38" s="5">
        <v>30</v>
      </c>
      <c r="F38" s="5">
        <v>1</v>
      </c>
      <c r="G38" s="5">
        <v>1</v>
      </c>
      <c r="H38" s="30">
        <v>15</v>
      </c>
      <c r="I38" s="12">
        <f t="shared" si="3"/>
        <v>3192</v>
      </c>
      <c r="J38" s="13">
        <f t="shared" si="4"/>
        <v>95760</v>
      </c>
      <c r="K38" s="14">
        <f t="shared" si="5"/>
        <v>0.7142857142857143</v>
      </c>
      <c r="L38" s="8"/>
    </row>
    <row r="39" spans="1:12" x14ac:dyDescent="0.25">
      <c r="A39" s="3" t="s">
        <v>128</v>
      </c>
      <c r="B39" s="36">
        <v>137</v>
      </c>
      <c r="C39" s="11" t="s">
        <v>104</v>
      </c>
      <c r="D39" s="5" t="s">
        <v>31</v>
      </c>
      <c r="E39" s="5">
        <v>15</v>
      </c>
      <c r="F39" s="5">
        <v>1</v>
      </c>
      <c r="G39" s="5">
        <v>1</v>
      </c>
      <c r="H39" s="30">
        <v>30</v>
      </c>
      <c r="I39" s="12">
        <f t="shared" si="3"/>
        <v>1918</v>
      </c>
      <c r="J39" s="13">
        <f t="shared" si="4"/>
        <v>28770</v>
      </c>
      <c r="K39" s="14">
        <f t="shared" si="5"/>
        <v>2.8571428571428572</v>
      </c>
      <c r="L39" s="8"/>
    </row>
    <row r="40" spans="1:12" x14ac:dyDescent="0.25">
      <c r="A40" s="3" t="s">
        <v>129</v>
      </c>
      <c r="B40" s="36">
        <v>15</v>
      </c>
      <c r="C40" s="11" t="s">
        <v>59</v>
      </c>
      <c r="D40" s="5" t="s">
        <v>18</v>
      </c>
      <c r="E40" s="5">
        <v>1</v>
      </c>
      <c r="F40" s="5">
        <v>1</v>
      </c>
      <c r="G40" s="5">
        <v>1</v>
      </c>
      <c r="H40" s="30">
        <v>10</v>
      </c>
      <c r="I40" s="12">
        <f t="shared" si="3"/>
        <v>630</v>
      </c>
      <c r="J40" s="13">
        <f t="shared" si="4"/>
        <v>630</v>
      </c>
      <c r="K40" s="14">
        <f t="shared" si="5"/>
        <v>14.285714285714286</v>
      </c>
      <c r="L40" s="8"/>
    </row>
    <row r="41" spans="1:12" x14ac:dyDescent="0.25">
      <c r="A41" s="3" t="s">
        <v>129</v>
      </c>
      <c r="B41" s="36">
        <v>15</v>
      </c>
      <c r="C41" s="11" t="s">
        <v>40</v>
      </c>
      <c r="D41" s="5" t="s">
        <v>21</v>
      </c>
      <c r="E41" s="5">
        <v>30</v>
      </c>
      <c r="F41" s="5">
        <v>1</v>
      </c>
      <c r="G41" s="5">
        <v>2</v>
      </c>
      <c r="H41" s="30">
        <v>10</v>
      </c>
      <c r="I41" s="12">
        <f t="shared" si="3"/>
        <v>315</v>
      </c>
      <c r="J41" s="13">
        <f t="shared" si="4"/>
        <v>9450</v>
      </c>
      <c r="K41" s="14">
        <f t="shared" si="5"/>
        <v>0.95238095238095233</v>
      </c>
      <c r="L41" s="8"/>
    </row>
    <row r="42" spans="1:12" x14ac:dyDescent="0.25">
      <c r="A42" s="3" t="s">
        <v>130</v>
      </c>
      <c r="B42" s="36">
        <v>23</v>
      </c>
      <c r="C42" s="11" t="s">
        <v>62</v>
      </c>
      <c r="D42" s="5" t="s">
        <v>24</v>
      </c>
      <c r="E42" s="5">
        <v>7</v>
      </c>
      <c r="F42" s="5">
        <v>1</v>
      </c>
      <c r="G42" s="5">
        <v>1</v>
      </c>
      <c r="H42" s="30">
        <v>10</v>
      </c>
      <c r="I42" s="12">
        <f t="shared" si="3"/>
        <v>966</v>
      </c>
      <c r="J42" s="13">
        <f t="shared" si="4"/>
        <v>6762</v>
      </c>
      <c r="K42" s="14">
        <f t="shared" si="5"/>
        <v>2.0408163265306123</v>
      </c>
      <c r="L42" s="8"/>
    </row>
    <row r="43" spans="1:12" x14ac:dyDescent="0.25">
      <c r="A43" s="33" t="s">
        <v>94</v>
      </c>
      <c r="B43" s="53">
        <v>2995</v>
      </c>
      <c r="C43" s="11"/>
      <c r="D43" s="33"/>
      <c r="E43" s="33"/>
      <c r="F43" s="33"/>
      <c r="G43" s="33"/>
      <c r="H43" s="51"/>
      <c r="I43" s="33"/>
      <c r="J43" s="33"/>
      <c r="K43" s="35">
        <f>ROUND(SUM(K2:K42),0)</f>
        <v>919</v>
      </c>
      <c r="L43" s="54">
        <f>K43/600</f>
        <v>1.5316666666666667</v>
      </c>
    </row>
  </sheetData>
  <printOptions horizontalCentered="1"/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zoomScaleNormal="100" workbookViewId="0">
      <pane ySplit="1" topLeftCell="A2" activePane="bottomLeft" state="frozen"/>
      <selection activeCell="C16" sqref="C16"/>
      <selection pane="bottomLeft" activeCell="C16" sqref="C16"/>
    </sheetView>
  </sheetViews>
  <sheetFormatPr defaultRowHeight="12.5" x14ac:dyDescent="0.25"/>
  <cols>
    <col min="1" max="1" width="44.7265625"/>
    <col min="2" max="2" width="9.453125"/>
    <col min="3" max="3" width="47.453125"/>
    <col min="4" max="5" width="12.08984375"/>
    <col min="6" max="7" width="9.7265625"/>
    <col min="8" max="8" width="14.81640625"/>
    <col min="9" max="9" width="12"/>
    <col min="10" max="10" width="13.08984375"/>
    <col min="11" max="11" width="15.1796875"/>
    <col min="12" max="1025" width="9.1796875"/>
  </cols>
  <sheetData>
    <row r="1" spans="1:12" s="2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9" customFormat="1" ht="10" x14ac:dyDescent="0.2">
      <c r="A2" s="55" t="s">
        <v>131</v>
      </c>
      <c r="B2" s="36">
        <v>512</v>
      </c>
      <c r="C2" s="11" t="s">
        <v>79</v>
      </c>
      <c r="D2" s="11" t="s">
        <v>18</v>
      </c>
      <c r="E2" s="5">
        <v>1</v>
      </c>
      <c r="F2" s="6">
        <v>1</v>
      </c>
      <c r="G2" s="6">
        <v>2</v>
      </c>
      <c r="H2" s="30">
        <v>60</v>
      </c>
      <c r="I2" s="12">
        <f t="shared" ref="I2:I34" si="0">(420*B2)/(G2*H2)/F2</f>
        <v>1792</v>
      </c>
      <c r="J2" s="13">
        <f t="shared" ref="J2:J34" si="1">I2*E2</f>
        <v>1792</v>
      </c>
      <c r="K2" s="14">
        <f t="shared" ref="K2:K34" si="2">B2*600/J2</f>
        <v>171.42857142857142</v>
      </c>
      <c r="L2" s="8"/>
    </row>
    <row r="3" spans="1:12" s="9" customFormat="1" ht="10" x14ac:dyDescent="0.2">
      <c r="A3" s="55" t="s">
        <v>131</v>
      </c>
      <c r="B3" s="36">
        <v>512</v>
      </c>
      <c r="C3" s="11" t="s">
        <v>81</v>
      </c>
      <c r="D3" s="11" t="s">
        <v>21</v>
      </c>
      <c r="E3" s="5">
        <v>30</v>
      </c>
      <c r="F3" s="6">
        <v>1</v>
      </c>
      <c r="G3" s="6">
        <v>2</v>
      </c>
      <c r="H3" s="30">
        <v>60</v>
      </c>
      <c r="I3" s="12">
        <f t="shared" si="0"/>
        <v>1792</v>
      </c>
      <c r="J3" s="13">
        <f t="shared" si="1"/>
        <v>53760</v>
      </c>
      <c r="K3" s="14">
        <f t="shared" si="2"/>
        <v>5.7142857142857144</v>
      </c>
      <c r="L3" s="8"/>
    </row>
    <row r="4" spans="1:12" s="9" customFormat="1" ht="10" x14ac:dyDescent="0.2">
      <c r="A4" s="55" t="s">
        <v>132</v>
      </c>
      <c r="B4" s="36">
        <v>35</v>
      </c>
      <c r="C4" s="11" t="s">
        <v>59</v>
      </c>
      <c r="D4" s="11" t="s">
        <v>18</v>
      </c>
      <c r="E4" s="5">
        <v>1</v>
      </c>
      <c r="F4" s="6">
        <v>1</v>
      </c>
      <c r="G4" s="6">
        <v>1</v>
      </c>
      <c r="H4" s="30">
        <v>8</v>
      </c>
      <c r="I4" s="12">
        <f t="shared" si="0"/>
        <v>1837.5</v>
      </c>
      <c r="J4" s="13">
        <f t="shared" si="1"/>
        <v>1837.5</v>
      </c>
      <c r="K4" s="14">
        <f t="shared" si="2"/>
        <v>11.428571428571429</v>
      </c>
      <c r="L4" s="8"/>
    </row>
    <row r="5" spans="1:12" s="9" customFormat="1" ht="10" x14ac:dyDescent="0.2">
      <c r="A5" s="55" t="s">
        <v>132</v>
      </c>
      <c r="B5" s="36">
        <v>35</v>
      </c>
      <c r="C5" s="11" t="s">
        <v>133</v>
      </c>
      <c r="D5" s="11" t="s">
        <v>21</v>
      </c>
      <c r="E5" s="5">
        <v>30</v>
      </c>
      <c r="F5" s="6">
        <v>1</v>
      </c>
      <c r="G5" s="6">
        <v>1</v>
      </c>
      <c r="H5" s="30">
        <v>15</v>
      </c>
      <c r="I5" s="12">
        <f t="shared" si="0"/>
        <v>980</v>
      </c>
      <c r="J5" s="13">
        <f t="shared" si="1"/>
        <v>29400</v>
      </c>
      <c r="K5" s="14">
        <f t="shared" si="2"/>
        <v>0.7142857142857143</v>
      </c>
      <c r="L5" s="8"/>
    </row>
    <row r="6" spans="1:12" s="9" customFormat="1" ht="10" x14ac:dyDescent="0.2">
      <c r="A6" s="55" t="s">
        <v>134</v>
      </c>
      <c r="B6" s="36">
        <v>456</v>
      </c>
      <c r="C6" s="11" t="s">
        <v>79</v>
      </c>
      <c r="D6" s="11" t="s">
        <v>18</v>
      </c>
      <c r="E6" s="5">
        <v>1</v>
      </c>
      <c r="F6" s="6">
        <v>1</v>
      </c>
      <c r="G6" s="6">
        <v>2</v>
      </c>
      <c r="H6" s="30">
        <v>50</v>
      </c>
      <c r="I6" s="12">
        <f t="shared" si="0"/>
        <v>1915.2</v>
      </c>
      <c r="J6" s="13">
        <f t="shared" si="1"/>
        <v>1915.2</v>
      </c>
      <c r="K6" s="14">
        <f t="shared" si="2"/>
        <v>142.85714285714286</v>
      </c>
      <c r="L6" s="8"/>
    </row>
    <row r="7" spans="1:12" s="9" customFormat="1" ht="10" x14ac:dyDescent="0.2">
      <c r="A7" s="55" t="s">
        <v>134</v>
      </c>
      <c r="B7" s="36">
        <v>456</v>
      </c>
      <c r="C7" s="11" t="s">
        <v>135</v>
      </c>
      <c r="D7" s="11" t="s">
        <v>21</v>
      </c>
      <c r="E7" s="5">
        <v>30</v>
      </c>
      <c r="F7" s="6">
        <v>1</v>
      </c>
      <c r="G7" s="6">
        <v>2</v>
      </c>
      <c r="H7" s="30">
        <v>100</v>
      </c>
      <c r="I7" s="12">
        <f t="shared" si="0"/>
        <v>957.6</v>
      </c>
      <c r="J7" s="13">
        <f t="shared" si="1"/>
        <v>28728</v>
      </c>
      <c r="K7" s="14">
        <f t="shared" si="2"/>
        <v>9.5238095238095237</v>
      </c>
      <c r="L7" s="8"/>
    </row>
    <row r="8" spans="1:12" s="9" customFormat="1" ht="10" x14ac:dyDescent="0.2">
      <c r="A8" s="55" t="s">
        <v>136</v>
      </c>
      <c r="B8" s="36">
        <v>19</v>
      </c>
      <c r="C8" s="11" t="s">
        <v>59</v>
      </c>
      <c r="D8" s="11" t="s">
        <v>18</v>
      </c>
      <c r="E8" s="5">
        <v>1</v>
      </c>
      <c r="F8" s="6">
        <v>1</v>
      </c>
      <c r="G8" s="6">
        <v>1</v>
      </c>
      <c r="H8" s="30">
        <v>5</v>
      </c>
      <c r="I8" s="12">
        <f t="shared" si="0"/>
        <v>1596</v>
      </c>
      <c r="J8" s="13">
        <f t="shared" si="1"/>
        <v>1596</v>
      </c>
      <c r="K8" s="14">
        <f t="shared" si="2"/>
        <v>7.1428571428571432</v>
      </c>
      <c r="L8" s="8"/>
    </row>
    <row r="9" spans="1:12" s="9" customFormat="1" ht="10" x14ac:dyDescent="0.2">
      <c r="A9" s="55" t="s">
        <v>136</v>
      </c>
      <c r="B9" s="36">
        <v>19</v>
      </c>
      <c r="C9" s="11" t="s">
        <v>47</v>
      </c>
      <c r="D9" s="11" t="s">
        <v>21</v>
      </c>
      <c r="E9" s="5">
        <v>30</v>
      </c>
      <c r="F9" s="6">
        <v>1</v>
      </c>
      <c r="G9" s="6">
        <v>1</v>
      </c>
      <c r="H9" s="30">
        <v>8</v>
      </c>
      <c r="I9" s="12">
        <f t="shared" si="0"/>
        <v>997.5</v>
      </c>
      <c r="J9" s="13">
        <f t="shared" si="1"/>
        <v>29925</v>
      </c>
      <c r="K9" s="14">
        <f t="shared" si="2"/>
        <v>0.38095238095238093</v>
      </c>
      <c r="L9" s="8"/>
    </row>
    <row r="10" spans="1:12" x14ac:dyDescent="0.25">
      <c r="A10" s="3" t="s">
        <v>137</v>
      </c>
      <c r="B10" s="36">
        <v>15</v>
      </c>
      <c r="C10" s="11" t="s">
        <v>59</v>
      </c>
      <c r="D10" s="11" t="s">
        <v>18</v>
      </c>
      <c r="E10" s="5">
        <v>1</v>
      </c>
      <c r="F10" s="6">
        <v>1</v>
      </c>
      <c r="G10" s="6">
        <v>1</v>
      </c>
      <c r="H10" s="30">
        <v>10</v>
      </c>
      <c r="I10" s="12">
        <f t="shared" si="0"/>
        <v>630</v>
      </c>
      <c r="J10" s="13">
        <f t="shared" si="1"/>
        <v>630</v>
      </c>
      <c r="K10" s="14">
        <f t="shared" si="2"/>
        <v>14.285714285714286</v>
      </c>
      <c r="L10" s="8"/>
    </row>
    <row r="11" spans="1:12" x14ac:dyDescent="0.25">
      <c r="A11" s="3" t="s">
        <v>137</v>
      </c>
      <c r="B11" s="36">
        <v>15</v>
      </c>
      <c r="C11" s="11" t="s">
        <v>40</v>
      </c>
      <c r="D11" s="11" t="s">
        <v>21</v>
      </c>
      <c r="E11" s="5">
        <v>30</v>
      </c>
      <c r="F11" s="6">
        <v>1</v>
      </c>
      <c r="G11" s="6">
        <v>2</v>
      </c>
      <c r="H11" s="30">
        <v>10</v>
      </c>
      <c r="I11" s="12">
        <f t="shared" si="0"/>
        <v>315</v>
      </c>
      <c r="J11" s="13">
        <f t="shared" si="1"/>
        <v>9450</v>
      </c>
      <c r="K11" s="14">
        <f t="shared" si="2"/>
        <v>0.95238095238095233</v>
      </c>
      <c r="L11" s="8"/>
    </row>
    <row r="12" spans="1:12" x14ac:dyDescent="0.25">
      <c r="A12" s="3" t="s">
        <v>117</v>
      </c>
      <c r="B12" s="36">
        <v>23</v>
      </c>
      <c r="C12" s="11" t="s">
        <v>62</v>
      </c>
      <c r="D12" s="11" t="s">
        <v>24</v>
      </c>
      <c r="E12" s="5">
        <v>7</v>
      </c>
      <c r="F12" s="6">
        <v>1</v>
      </c>
      <c r="G12" s="6">
        <v>1</v>
      </c>
      <c r="H12" s="30">
        <v>10</v>
      </c>
      <c r="I12" s="12">
        <f t="shared" si="0"/>
        <v>966</v>
      </c>
      <c r="J12" s="13">
        <f t="shared" si="1"/>
        <v>6762</v>
      </c>
      <c r="K12" s="14">
        <f t="shared" si="2"/>
        <v>2.0408163265306123</v>
      </c>
      <c r="L12" s="8"/>
    </row>
    <row r="13" spans="1:12" x14ac:dyDescent="0.25">
      <c r="A13" s="55" t="s">
        <v>120</v>
      </c>
      <c r="B13" s="36">
        <v>128</v>
      </c>
      <c r="C13" s="11" t="s">
        <v>59</v>
      </c>
      <c r="D13" s="11" t="s">
        <v>18</v>
      </c>
      <c r="E13" s="5">
        <v>1</v>
      </c>
      <c r="F13" s="5">
        <v>1</v>
      </c>
      <c r="G13" s="6">
        <v>1</v>
      </c>
      <c r="H13" s="30">
        <v>15</v>
      </c>
      <c r="I13" s="12">
        <f t="shared" si="0"/>
        <v>3584</v>
      </c>
      <c r="J13" s="13">
        <f t="shared" si="1"/>
        <v>3584</v>
      </c>
      <c r="K13" s="14">
        <f t="shared" si="2"/>
        <v>21.428571428571427</v>
      </c>
      <c r="L13" s="8"/>
    </row>
    <row r="14" spans="1:12" x14ac:dyDescent="0.25">
      <c r="A14" s="55" t="s">
        <v>120</v>
      </c>
      <c r="B14" s="36">
        <v>128</v>
      </c>
      <c r="C14" s="11" t="s">
        <v>47</v>
      </c>
      <c r="D14" s="11" t="s">
        <v>21</v>
      </c>
      <c r="E14" s="5">
        <v>30</v>
      </c>
      <c r="F14" s="5">
        <v>1</v>
      </c>
      <c r="G14" s="6">
        <v>1</v>
      </c>
      <c r="H14" s="30">
        <v>20</v>
      </c>
      <c r="I14" s="12">
        <f t="shared" si="0"/>
        <v>2688</v>
      </c>
      <c r="J14" s="13">
        <f t="shared" si="1"/>
        <v>80640</v>
      </c>
      <c r="K14" s="14">
        <f t="shared" si="2"/>
        <v>0.95238095238095233</v>
      </c>
      <c r="L14" s="8"/>
    </row>
    <row r="15" spans="1:12" x14ac:dyDescent="0.25">
      <c r="A15" s="55" t="s">
        <v>120</v>
      </c>
      <c r="B15" s="36">
        <v>128</v>
      </c>
      <c r="C15" s="11" t="s">
        <v>138</v>
      </c>
      <c r="D15" s="11" t="s">
        <v>29</v>
      </c>
      <c r="E15" s="5">
        <v>90</v>
      </c>
      <c r="F15" s="5">
        <v>1</v>
      </c>
      <c r="G15" s="16">
        <v>2</v>
      </c>
      <c r="H15" s="41">
        <v>120</v>
      </c>
      <c r="I15" s="12">
        <f t="shared" si="0"/>
        <v>224</v>
      </c>
      <c r="J15" s="13">
        <f t="shared" si="1"/>
        <v>20160</v>
      </c>
      <c r="K15" s="14">
        <f t="shared" si="2"/>
        <v>3.8095238095238093</v>
      </c>
      <c r="L15" s="8"/>
    </row>
    <row r="16" spans="1:12" x14ac:dyDescent="0.25">
      <c r="A16" s="55" t="s">
        <v>121</v>
      </c>
      <c r="B16" s="36">
        <v>29</v>
      </c>
      <c r="C16" s="11" t="s">
        <v>88</v>
      </c>
      <c r="D16" s="11" t="s">
        <v>24</v>
      </c>
      <c r="E16" s="5">
        <v>7</v>
      </c>
      <c r="F16" s="5">
        <v>1</v>
      </c>
      <c r="G16" s="6">
        <v>1</v>
      </c>
      <c r="H16" s="30">
        <v>10</v>
      </c>
      <c r="I16" s="12">
        <f t="shared" si="0"/>
        <v>1218</v>
      </c>
      <c r="J16" s="13">
        <f t="shared" si="1"/>
        <v>8526</v>
      </c>
      <c r="K16" s="14">
        <f t="shared" si="2"/>
        <v>2.0408163265306123</v>
      </c>
      <c r="L16" s="8"/>
    </row>
    <row r="17" spans="1:12" x14ac:dyDescent="0.25">
      <c r="A17" s="55" t="s">
        <v>118</v>
      </c>
      <c r="B17" s="36">
        <v>57</v>
      </c>
      <c r="C17" s="11" t="s">
        <v>119</v>
      </c>
      <c r="D17" s="11" t="s">
        <v>18</v>
      </c>
      <c r="E17" s="5">
        <v>1</v>
      </c>
      <c r="F17" s="5">
        <v>1</v>
      </c>
      <c r="G17" s="6">
        <v>1</v>
      </c>
      <c r="H17" s="30">
        <v>10</v>
      </c>
      <c r="I17" s="12">
        <f t="shared" si="0"/>
        <v>2394</v>
      </c>
      <c r="J17" s="13">
        <f t="shared" si="1"/>
        <v>2394</v>
      </c>
      <c r="K17" s="14">
        <f t="shared" si="2"/>
        <v>14.285714285714286</v>
      </c>
      <c r="L17" s="8"/>
    </row>
    <row r="18" spans="1:12" x14ac:dyDescent="0.25">
      <c r="A18" s="55" t="s">
        <v>118</v>
      </c>
      <c r="B18" s="36">
        <v>57</v>
      </c>
      <c r="C18" s="11" t="s">
        <v>40</v>
      </c>
      <c r="D18" s="11" t="s">
        <v>24</v>
      </c>
      <c r="E18" s="5">
        <v>7</v>
      </c>
      <c r="F18" s="5">
        <v>1</v>
      </c>
      <c r="G18" s="6">
        <v>2</v>
      </c>
      <c r="H18" s="30">
        <v>15</v>
      </c>
      <c r="I18" s="12">
        <f t="shared" si="0"/>
        <v>798</v>
      </c>
      <c r="J18" s="13">
        <f t="shared" si="1"/>
        <v>5586</v>
      </c>
      <c r="K18" s="14">
        <f t="shared" si="2"/>
        <v>6.1224489795918364</v>
      </c>
      <c r="L18" s="8"/>
    </row>
    <row r="19" spans="1:12" ht="20" x14ac:dyDescent="0.25">
      <c r="A19" s="55" t="s">
        <v>139</v>
      </c>
      <c r="B19" s="36">
        <v>390</v>
      </c>
      <c r="C19" s="11" t="s">
        <v>140</v>
      </c>
      <c r="D19" s="11" t="s">
        <v>18</v>
      </c>
      <c r="E19" s="5">
        <v>1</v>
      </c>
      <c r="F19" s="5">
        <v>1</v>
      </c>
      <c r="G19" s="6">
        <v>1</v>
      </c>
      <c r="H19" s="48">
        <v>50</v>
      </c>
      <c r="I19" s="12">
        <f t="shared" si="0"/>
        <v>3276</v>
      </c>
      <c r="J19" s="13">
        <f t="shared" si="1"/>
        <v>3276</v>
      </c>
      <c r="K19" s="14">
        <f t="shared" si="2"/>
        <v>71.428571428571431</v>
      </c>
      <c r="L19" s="8"/>
    </row>
    <row r="20" spans="1:12" x14ac:dyDescent="0.25">
      <c r="A20" s="55" t="s">
        <v>139</v>
      </c>
      <c r="B20" s="36">
        <v>390</v>
      </c>
      <c r="C20" s="11" t="s">
        <v>102</v>
      </c>
      <c r="D20" s="11" t="s">
        <v>21</v>
      </c>
      <c r="E20" s="5">
        <v>30</v>
      </c>
      <c r="F20" s="5">
        <v>1</v>
      </c>
      <c r="G20" s="6">
        <v>1</v>
      </c>
      <c r="H20" s="30">
        <v>70</v>
      </c>
      <c r="I20" s="12">
        <f t="shared" si="0"/>
        <v>2340</v>
      </c>
      <c r="J20" s="13">
        <f t="shared" si="1"/>
        <v>70200</v>
      </c>
      <c r="K20" s="14">
        <f t="shared" si="2"/>
        <v>3.3333333333333335</v>
      </c>
      <c r="L20" s="8"/>
    </row>
    <row r="21" spans="1:12" x14ac:dyDescent="0.25">
      <c r="A21" s="55" t="s">
        <v>141</v>
      </c>
      <c r="B21" s="36">
        <v>80</v>
      </c>
      <c r="C21" s="11" t="s">
        <v>59</v>
      </c>
      <c r="D21" s="11" t="s">
        <v>18</v>
      </c>
      <c r="E21" s="5">
        <v>1</v>
      </c>
      <c r="F21" s="5">
        <v>1</v>
      </c>
      <c r="G21" s="6">
        <v>1</v>
      </c>
      <c r="H21" s="30">
        <v>10</v>
      </c>
      <c r="I21" s="12">
        <f t="shared" si="0"/>
        <v>3360</v>
      </c>
      <c r="J21" s="13">
        <f t="shared" si="1"/>
        <v>3360</v>
      </c>
      <c r="K21" s="14">
        <f t="shared" si="2"/>
        <v>14.285714285714286</v>
      </c>
      <c r="L21" s="8"/>
    </row>
    <row r="22" spans="1:12" x14ac:dyDescent="0.25">
      <c r="A22" s="55" t="s">
        <v>129</v>
      </c>
      <c r="B22" s="36">
        <v>15</v>
      </c>
      <c r="C22" s="11" t="s">
        <v>59</v>
      </c>
      <c r="D22" s="11" t="s">
        <v>18</v>
      </c>
      <c r="E22" s="5">
        <v>1</v>
      </c>
      <c r="F22" s="5">
        <v>1</v>
      </c>
      <c r="G22" s="6">
        <v>1</v>
      </c>
      <c r="H22" s="30">
        <v>10</v>
      </c>
      <c r="I22" s="12">
        <f t="shared" si="0"/>
        <v>630</v>
      </c>
      <c r="J22" s="13">
        <f t="shared" si="1"/>
        <v>630</v>
      </c>
      <c r="K22" s="14">
        <f t="shared" si="2"/>
        <v>14.285714285714286</v>
      </c>
      <c r="L22" s="8"/>
    </row>
    <row r="23" spans="1:12" x14ac:dyDescent="0.25">
      <c r="A23" s="55" t="s">
        <v>129</v>
      </c>
      <c r="B23" s="36">
        <v>15</v>
      </c>
      <c r="C23" s="11" t="s">
        <v>40</v>
      </c>
      <c r="D23" s="11" t="s">
        <v>21</v>
      </c>
      <c r="E23" s="5">
        <v>30</v>
      </c>
      <c r="F23" s="5">
        <v>1</v>
      </c>
      <c r="G23" s="6">
        <v>2</v>
      </c>
      <c r="H23" s="30">
        <v>10</v>
      </c>
      <c r="I23" s="12">
        <f t="shared" si="0"/>
        <v>315</v>
      </c>
      <c r="J23" s="13">
        <f t="shared" si="1"/>
        <v>9450</v>
      </c>
      <c r="K23" s="14">
        <f t="shared" si="2"/>
        <v>0.95238095238095233</v>
      </c>
      <c r="L23" s="8"/>
    </row>
    <row r="24" spans="1:12" x14ac:dyDescent="0.25">
      <c r="A24" s="55" t="s">
        <v>130</v>
      </c>
      <c r="B24" s="36">
        <v>23</v>
      </c>
      <c r="C24" s="11" t="s">
        <v>62</v>
      </c>
      <c r="D24" s="11" t="s">
        <v>24</v>
      </c>
      <c r="E24" s="5">
        <v>7</v>
      </c>
      <c r="F24" s="5">
        <v>1</v>
      </c>
      <c r="G24" s="6">
        <v>1</v>
      </c>
      <c r="H24" s="30">
        <v>10</v>
      </c>
      <c r="I24" s="12">
        <f t="shared" si="0"/>
        <v>966</v>
      </c>
      <c r="J24" s="13">
        <f t="shared" si="1"/>
        <v>6762</v>
      </c>
      <c r="K24" s="14">
        <f t="shared" si="2"/>
        <v>2.0408163265306123</v>
      </c>
      <c r="L24" s="8"/>
    </row>
    <row r="25" spans="1:12" x14ac:dyDescent="0.25">
      <c r="A25" s="55" t="s">
        <v>124</v>
      </c>
      <c r="B25" s="36">
        <v>29</v>
      </c>
      <c r="C25" s="11" t="s">
        <v>88</v>
      </c>
      <c r="D25" s="11" t="s">
        <v>24</v>
      </c>
      <c r="E25" s="5">
        <v>7</v>
      </c>
      <c r="F25" s="5">
        <v>1</v>
      </c>
      <c r="G25" s="6">
        <v>1</v>
      </c>
      <c r="H25" s="30">
        <v>10</v>
      </c>
      <c r="I25" s="12">
        <f t="shared" si="0"/>
        <v>1218</v>
      </c>
      <c r="J25" s="13">
        <f t="shared" si="1"/>
        <v>8526</v>
      </c>
      <c r="K25" s="14">
        <f t="shared" si="2"/>
        <v>2.0408163265306123</v>
      </c>
      <c r="L25" s="8"/>
    </row>
    <row r="26" spans="1:12" x14ac:dyDescent="0.25">
      <c r="A26" s="55" t="s">
        <v>142</v>
      </c>
      <c r="B26" s="36">
        <v>531</v>
      </c>
      <c r="C26" s="11" t="s">
        <v>79</v>
      </c>
      <c r="D26" s="11" t="s">
        <v>18</v>
      </c>
      <c r="E26" s="5">
        <v>1</v>
      </c>
      <c r="F26" s="5">
        <v>1</v>
      </c>
      <c r="G26" s="6">
        <v>2</v>
      </c>
      <c r="H26" s="30">
        <v>60</v>
      </c>
      <c r="I26" s="12">
        <f t="shared" si="0"/>
        <v>1858.5</v>
      </c>
      <c r="J26" s="13">
        <f t="shared" si="1"/>
        <v>1858.5</v>
      </c>
      <c r="K26" s="14">
        <f t="shared" si="2"/>
        <v>171.42857142857142</v>
      </c>
      <c r="L26" s="8"/>
    </row>
    <row r="27" spans="1:12" x14ac:dyDescent="0.25">
      <c r="A27" s="55" t="s">
        <v>142</v>
      </c>
      <c r="B27" s="36">
        <v>531</v>
      </c>
      <c r="C27" s="11" t="s">
        <v>81</v>
      </c>
      <c r="D27" s="11" t="s">
        <v>21</v>
      </c>
      <c r="E27" s="5">
        <v>30</v>
      </c>
      <c r="F27" s="5">
        <v>1</v>
      </c>
      <c r="G27" s="6">
        <v>2</v>
      </c>
      <c r="H27" s="30">
        <v>120</v>
      </c>
      <c r="I27" s="12">
        <f t="shared" si="0"/>
        <v>929.25</v>
      </c>
      <c r="J27" s="13">
        <f t="shared" si="1"/>
        <v>27877.5</v>
      </c>
      <c r="K27" s="14">
        <f t="shared" si="2"/>
        <v>11.428571428571429</v>
      </c>
      <c r="L27" s="8"/>
    </row>
    <row r="28" spans="1:12" x14ac:dyDescent="0.25">
      <c r="A28" s="55" t="s">
        <v>143</v>
      </c>
      <c r="B28" s="36">
        <v>32</v>
      </c>
      <c r="C28" s="11" t="s">
        <v>59</v>
      </c>
      <c r="D28" s="11" t="s">
        <v>18</v>
      </c>
      <c r="E28" s="5">
        <v>1</v>
      </c>
      <c r="F28" s="5">
        <v>1</v>
      </c>
      <c r="G28" s="6">
        <v>1</v>
      </c>
      <c r="H28" s="30">
        <v>10</v>
      </c>
      <c r="I28" s="12">
        <f t="shared" si="0"/>
        <v>1344</v>
      </c>
      <c r="J28" s="13">
        <f t="shared" si="1"/>
        <v>1344</v>
      </c>
      <c r="K28" s="14">
        <f t="shared" si="2"/>
        <v>14.285714285714286</v>
      </c>
      <c r="L28" s="8"/>
    </row>
    <row r="29" spans="1:12" x14ac:dyDescent="0.25">
      <c r="A29" s="55" t="s">
        <v>125</v>
      </c>
      <c r="B29" s="36">
        <v>162</v>
      </c>
      <c r="C29" s="11" t="s">
        <v>79</v>
      </c>
      <c r="D29" s="11" t="s">
        <v>18</v>
      </c>
      <c r="E29" s="5">
        <v>1</v>
      </c>
      <c r="F29" s="5">
        <v>1</v>
      </c>
      <c r="G29" s="6">
        <v>2</v>
      </c>
      <c r="H29" s="30">
        <v>40</v>
      </c>
      <c r="I29" s="12">
        <f t="shared" si="0"/>
        <v>850.5</v>
      </c>
      <c r="J29" s="13">
        <f t="shared" si="1"/>
        <v>850.5</v>
      </c>
      <c r="K29" s="14">
        <f t="shared" si="2"/>
        <v>114.28571428571429</v>
      </c>
      <c r="L29" s="8"/>
    </row>
    <row r="30" spans="1:12" x14ac:dyDescent="0.25">
      <c r="A30" s="55" t="s">
        <v>125</v>
      </c>
      <c r="B30" s="36">
        <v>162</v>
      </c>
      <c r="C30" s="11" t="s">
        <v>81</v>
      </c>
      <c r="D30" s="11" t="s">
        <v>21</v>
      </c>
      <c r="E30" s="5">
        <v>30</v>
      </c>
      <c r="F30" s="5">
        <v>1</v>
      </c>
      <c r="G30" s="6">
        <v>2</v>
      </c>
      <c r="H30" s="30">
        <v>45</v>
      </c>
      <c r="I30" s="12">
        <f t="shared" si="0"/>
        <v>756</v>
      </c>
      <c r="J30" s="13">
        <f t="shared" si="1"/>
        <v>22680</v>
      </c>
      <c r="K30" s="14">
        <f t="shared" si="2"/>
        <v>4.2857142857142856</v>
      </c>
      <c r="L30" s="8"/>
    </row>
    <row r="31" spans="1:12" x14ac:dyDescent="0.25">
      <c r="A31" s="55" t="s">
        <v>126</v>
      </c>
      <c r="B31" s="36">
        <v>22</v>
      </c>
      <c r="C31" s="11" t="s">
        <v>59</v>
      </c>
      <c r="D31" s="11" t="s">
        <v>18</v>
      </c>
      <c r="E31" s="5">
        <v>1</v>
      </c>
      <c r="F31" s="5">
        <v>1</v>
      </c>
      <c r="G31" s="6">
        <v>1</v>
      </c>
      <c r="H31" s="30">
        <v>8</v>
      </c>
      <c r="I31" s="12">
        <f t="shared" si="0"/>
        <v>1155</v>
      </c>
      <c r="J31" s="13">
        <f t="shared" si="1"/>
        <v>1155</v>
      </c>
      <c r="K31" s="14">
        <f t="shared" si="2"/>
        <v>11.428571428571429</v>
      </c>
      <c r="L31" s="8"/>
    </row>
    <row r="32" spans="1:12" x14ac:dyDescent="0.25">
      <c r="A32" s="55" t="s">
        <v>144</v>
      </c>
      <c r="B32" s="36">
        <v>215</v>
      </c>
      <c r="C32" s="11" t="s">
        <v>79</v>
      </c>
      <c r="D32" s="11" t="s">
        <v>18</v>
      </c>
      <c r="E32" s="5">
        <v>1</v>
      </c>
      <c r="F32" s="5">
        <v>1</v>
      </c>
      <c r="G32" s="6">
        <v>2</v>
      </c>
      <c r="H32" s="30">
        <v>30</v>
      </c>
      <c r="I32" s="12">
        <f t="shared" si="0"/>
        <v>1505</v>
      </c>
      <c r="J32" s="13">
        <f t="shared" si="1"/>
        <v>1505</v>
      </c>
      <c r="K32" s="14">
        <f t="shared" si="2"/>
        <v>85.714285714285708</v>
      </c>
      <c r="L32" s="8"/>
    </row>
    <row r="33" spans="1:12" x14ac:dyDescent="0.25">
      <c r="A33" s="55" t="s">
        <v>144</v>
      </c>
      <c r="B33" s="36">
        <v>215</v>
      </c>
      <c r="C33" s="11" t="s">
        <v>81</v>
      </c>
      <c r="D33" s="11" t="s">
        <v>21</v>
      </c>
      <c r="E33" s="5">
        <v>30</v>
      </c>
      <c r="F33" s="5">
        <v>1</v>
      </c>
      <c r="G33" s="6">
        <v>2</v>
      </c>
      <c r="H33" s="30">
        <v>60</v>
      </c>
      <c r="I33" s="12">
        <f t="shared" si="0"/>
        <v>752.5</v>
      </c>
      <c r="J33" s="13">
        <f t="shared" si="1"/>
        <v>22575</v>
      </c>
      <c r="K33" s="14">
        <f t="shared" si="2"/>
        <v>5.7142857142857144</v>
      </c>
      <c r="L33" s="8"/>
    </row>
    <row r="34" spans="1:12" x14ac:dyDescent="0.25">
      <c r="A34" s="55" t="s">
        <v>145</v>
      </c>
      <c r="B34" s="36">
        <v>20</v>
      </c>
      <c r="C34" s="11" t="s">
        <v>146</v>
      </c>
      <c r="D34" s="11" t="s">
        <v>18</v>
      </c>
      <c r="E34" s="5">
        <v>1</v>
      </c>
      <c r="F34" s="5">
        <v>1</v>
      </c>
      <c r="G34" s="6">
        <v>1</v>
      </c>
      <c r="H34" s="30">
        <v>8</v>
      </c>
      <c r="I34" s="12">
        <f t="shared" si="0"/>
        <v>1050</v>
      </c>
      <c r="J34" s="13">
        <f t="shared" si="1"/>
        <v>1050</v>
      </c>
      <c r="K34" s="14">
        <f t="shared" si="2"/>
        <v>11.428571428571429</v>
      </c>
      <c r="L34" s="8"/>
    </row>
    <row r="35" spans="1:12" x14ac:dyDescent="0.25">
      <c r="A35" s="33" t="s">
        <v>94</v>
      </c>
      <c r="B35" s="53">
        <v>2995</v>
      </c>
      <c r="C35" s="11"/>
      <c r="D35" s="33"/>
      <c r="E35" s="33"/>
      <c r="F35" s="33"/>
      <c r="G35" s="33"/>
      <c r="H35" s="51"/>
      <c r="I35" s="33"/>
      <c r="J35" s="33"/>
      <c r="K35" s="35">
        <f>ROUND(SUM(K2:K34),0)</f>
        <v>953</v>
      </c>
      <c r="L35" s="33">
        <f>K35/600</f>
        <v>1.5883333333333334</v>
      </c>
    </row>
  </sheetData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0"/>
  <sheetViews>
    <sheetView zoomScaleNormal="100" workbookViewId="0">
      <pane ySplit="1" topLeftCell="A2" activePane="bottomLeft" state="frozen"/>
      <selection activeCell="C16" sqref="C16"/>
      <selection pane="bottomLeft" activeCell="C16" sqref="C16"/>
    </sheetView>
  </sheetViews>
  <sheetFormatPr defaultRowHeight="12.5" x14ac:dyDescent="0.25"/>
  <cols>
    <col min="1" max="1" width="44.7265625"/>
    <col min="2" max="2" width="9.453125"/>
    <col min="3" max="3" width="47.453125"/>
    <col min="4" max="5" width="12.08984375"/>
    <col min="6" max="7" width="9.7265625"/>
    <col min="8" max="8" width="14.81640625"/>
    <col min="9" max="9" width="12"/>
    <col min="10" max="10" width="13.08984375"/>
    <col min="11" max="11" width="15.1796875"/>
    <col min="12" max="1025" width="9.1796875"/>
  </cols>
  <sheetData>
    <row r="1" spans="1:12" s="2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9" customFormat="1" ht="10" x14ac:dyDescent="0.2">
      <c r="A2" s="55" t="s">
        <v>147</v>
      </c>
      <c r="B2" s="56">
        <v>476</v>
      </c>
      <c r="C2" s="11" t="s">
        <v>79</v>
      </c>
      <c r="D2" s="11" t="s">
        <v>18</v>
      </c>
      <c r="E2" s="5">
        <v>1</v>
      </c>
      <c r="F2" s="5">
        <v>1</v>
      </c>
      <c r="G2" s="6">
        <v>2</v>
      </c>
      <c r="H2" s="30">
        <v>50</v>
      </c>
      <c r="I2" s="57">
        <f t="shared" ref="I2:I25" si="0">(420*B2)/(G2*H2)/F2</f>
        <v>1999.2</v>
      </c>
      <c r="J2" s="58">
        <f t="shared" ref="J2:J25" si="1">I2*E2</f>
        <v>1999.2</v>
      </c>
      <c r="K2" s="59">
        <f t="shared" ref="K2:K25" si="2">B2*600/J2</f>
        <v>142.85714285714286</v>
      </c>
      <c r="L2" s="51"/>
    </row>
    <row r="3" spans="1:12" s="9" customFormat="1" ht="10" x14ac:dyDescent="0.2">
      <c r="A3" s="55" t="s">
        <v>147</v>
      </c>
      <c r="B3" s="56">
        <v>476</v>
      </c>
      <c r="C3" s="11" t="s">
        <v>135</v>
      </c>
      <c r="D3" s="11" t="s">
        <v>21</v>
      </c>
      <c r="E3" s="5">
        <v>30</v>
      </c>
      <c r="F3" s="5">
        <v>1</v>
      </c>
      <c r="G3" s="6">
        <v>2</v>
      </c>
      <c r="H3" s="30">
        <v>100</v>
      </c>
      <c r="I3" s="57">
        <f t="shared" si="0"/>
        <v>999.6</v>
      </c>
      <c r="J3" s="58">
        <f t="shared" si="1"/>
        <v>29988</v>
      </c>
      <c r="K3" s="59">
        <f t="shared" si="2"/>
        <v>9.5238095238095237</v>
      </c>
      <c r="L3" s="51"/>
    </row>
    <row r="4" spans="1:12" s="9" customFormat="1" ht="10" x14ac:dyDescent="0.2">
      <c r="A4" s="55" t="s">
        <v>148</v>
      </c>
      <c r="B4" s="56">
        <v>40</v>
      </c>
      <c r="C4" s="11" t="s">
        <v>59</v>
      </c>
      <c r="D4" s="11" t="s">
        <v>18</v>
      </c>
      <c r="E4" s="5">
        <v>1</v>
      </c>
      <c r="F4" s="5">
        <v>1</v>
      </c>
      <c r="G4" s="6">
        <v>1</v>
      </c>
      <c r="H4" s="30">
        <v>10</v>
      </c>
      <c r="I4" s="57">
        <f t="shared" si="0"/>
        <v>1680</v>
      </c>
      <c r="J4" s="58">
        <f t="shared" si="1"/>
        <v>1680</v>
      </c>
      <c r="K4" s="59">
        <f t="shared" si="2"/>
        <v>14.285714285714286</v>
      </c>
      <c r="L4" s="51"/>
    </row>
    <row r="5" spans="1:12" s="9" customFormat="1" ht="10" x14ac:dyDescent="0.2">
      <c r="A5" s="55" t="s">
        <v>149</v>
      </c>
      <c r="B5" s="56">
        <v>479</v>
      </c>
      <c r="C5" s="11" t="s">
        <v>79</v>
      </c>
      <c r="D5" s="11" t="s">
        <v>18</v>
      </c>
      <c r="E5" s="5">
        <v>1</v>
      </c>
      <c r="F5" s="5">
        <v>1</v>
      </c>
      <c r="G5" s="6">
        <v>2</v>
      </c>
      <c r="H5" s="30">
        <v>50</v>
      </c>
      <c r="I5" s="57">
        <f t="shared" si="0"/>
        <v>2011.8</v>
      </c>
      <c r="J5" s="58">
        <f t="shared" si="1"/>
        <v>2011.8</v>
      </c>
      <c r="K5" s="59">
        <f t="shared" si="2"/>
        <v>142.85714285714286</v>
      </c>
      <c r="L5" s="51"/>
    </row>
    <row r="6" spans="1:12" s="9" customFormat="1" ht="10" x14ac:dyDescent="0.2">
      <c r="A6" s="55" t="s">
        <v>149</v>
      </c>
      <c r="B6" s="56">
        <v>479</v>
      </c>
      <c r="C6" s="11" t="s">
        <v>135</v>
      </c>
      <c r="D6" s="11" t="s">
        <v>21</v>
      </c>
      <c r="E6" s="5">
        <v>30</v>
      </c>
      <c r="F6" s="5">
        <v>1</v>
      </c>
      <c r="G6" s="6">
        <v>2</v>
      </c>
      <c r="H6" s="30">
        <v>100</v>
      </c>
      <c r="I6" s="57">
        <f t="shared" si="0"/>
        <v>1005.9</v>
      </c>
      <c r="J6" s="58">
        <f t="shared" si="1"/>
        <v>30177</v>
      </c>
      <c r="K6" s="59">
        <f t="shared" si="2"/>
        <v>9.5238095238095237</v>
      </c>
      <c r="L6" s="51"/>
    </row>
    <row r="7" spans="1:12" s="9" customFormat="1" ht="10" x14ac:dyDescent="0.2">
      <c r="A7" s="55" t="s">
        <v>150</v>
      </c>
      <c r="B7" s="56">
        <v>49</v>
      </c>
      <c r="C7" s="11" t="s">
        <v>146</v>
      </c>
      <c r="D7" s="11" t="s">
        <v>18</v>
      </c>
      <c r="E7" s="5">
        <v>1</v>
      </c>
      <c r="F7" s="5">
        <v>1</v>
      </c>
      <c r="G7" s="6">
        <v>1</v>
      </c>
      <c r="H7" s="30">
        <v>10</v>
      </c>
      <c r="I7" s="57">
        <f t="shared" si="0"/>
        <v>2058</v>
      </c>
      <c r="J7" s="58">
        <f t="shared" si="1"/>
        <v>2058</v>
      </c>
      <c r="K7" s="59">
        <f t="shared" si="2"/>
        <v>14.285714285714286</v>
      </c>
      <c r="L7" s="51"/>
    </row>
    <row r="8" spans="1:12" s="9" customFormat="1" ht="10" x14ac:dyDescent="0.2">
      <c r="A8" s="55" t="s">
        <v>151</v>
      </c>
      <c r="B8" s="56">
        <v>208</v>
      </c>
      <c r="C8" s="11" t="s">
        <v>79</v>
      </c>
      <c r="D8" s="11" t="s">
        <v>18</v>
      </c>
      <c r="E8" s="5">
        <v>1</v>
      </c>
      <c r="F8" s="5">
        <v>1</v>
      </c>
      <c r="G8" s="6">
        <v>2</v>
      </c>
      <c r="H8" s="30">
        <v>30</v>
      </c>
      <c r="I8" s="57">
        <f t="shared" si="0"/>
        <v>1456</v>
      </c>
      <c r="J8" s="58">
        <f t="shared" si="1"/>
        <v>1456</v>
      </c>
      <c r="K8" s="59">
        <f t="shared" si="2"/>
        <v>85.714285714285708</v>
      </c>
      <c r="L8" s="51"/>
    </row>
    <row r="9" spans="1:12" s="9" customFormat="1" ht="10" x14ac:dyDescent="0.2">
      <c r="A9" s="55" t="s">
        <v>151</v>
      </c>
      <c r="B9" s="56">
        <v>208</v>
      </c>
      <c r="C9" s="11" t="s">
        <v>135</v>
      </c>
      <c r="D9" s="11" t="s">
        <v>21</v>
      </c>
      <c r="E9" s="5">
        <v>30</v>
      </c>
      <c r="F9" s="5">
        <v>1</v>
      </c>
      <c r="G9" s="6">
        <v>2</v>
      </c>
      <c r="H9" s="30">
        <v>60</v>
      </c>
      <c r="I9" s="57">
        <f t="shared" si="0"/>
        <v>728</v>
      </c>
      <c r="J9" s="58">
        <f t="shared" si="1"/>
        <v>21840</v>
      </c>
      <c r="K9" s="59">
        <f t="shared" si="2"/>
        <v>5.7142857142857144</v>
      </c>
      <c r="L9" s="51"/>
    </row>
    <row r="10" spans="1:12" s="9" customFormat="1" ht="10" x14ac:dyDescent="0.2">
      <c r="A10" s="3" t="s">
        <v>137</v>
      </c>
      <c r="B10" s="56">
        <v>15</v>
      </c>
      <c r="C10" s="11" t="s">
        <v>59</v>
      </c>
      <c r="D10" s="11" t="s">
        <v>18</v>
      </c>
      <c r="E10" s="5">
        <v>1</v>
      </c>
      <c r="F10" s="5">
        <v>1</v>
      </c>
      <c r="G10" s="6">
        <v>1</v>
      </c>
      <c r="H10" s="30">
        <v>10</v>
      </c>
      <c r="I10" s="57">
        <f t="shared" si="0"/>
        <v>630</v>
      </c>
      <c r="J10" s="58">
        <f t="shared" si="1"/>
        <v>630</v>
      </c>
      <c r="K10" s="59">
        <f t="shared" si="2"/>
        <v>14.285714285714286</v>
      </c>
      <c r="L10" s="51"/>
    </row>
    <row r="11" spans="1:12" s="9" customFormat="1" ht="10" x14ac:dyDescent="0.2">
      <c r="A11" s="3" t="s">
        <v>137</v>
      </c>
      <c r="B11" s="56">
        <v>15</v>
      </c>
      <c r="C11" s="11" t="s">
        <v>40</v>
      </c>
      <c r="D11" s="11" t="s">
        <v>21</v>
      </c>
      <c r="E11" s="5">
        <v>30</v>
      </c>
      <c r="F11" s="5">
        <v>1</v>
      </c>
      <c r="G11" s="6">
        <v>2</v>
      </c>
      <c r="H11" s="30">
        <v>10</v>
      </c>
      <c r="I11" s="57">
        <f t="shared" si="0"/>
        <v>315</v>
      </c>
      <c r="J11" s="58">
        <f t="shared" si="1"/>
        <v>9450</v>
      </c>
      <c r="K11" s="59">
        <f t="shared" si="2"/>
        <v>0.95238095238095233</v>
      </c>
      <c r="L11" s="51"/>
    </row>
    <row r="12" spans="1:12" s="9" customFormat="1" ht="10" x14ac:dyDescent="0.2">
      <c r="A12" s="3" t="s">
        <v>117</v>
      </c>
      <c r="B12" s="56">
        <v>23</v>
      </c>
      <c r="C12" s="11" t="s">
        <v>152</v>
      </c>
      <c r="D12" s="11" t="s">
        <v>24</v>
      </c>
      <c r="E12" s="5">
        <v>7</v>
      </c>
      <c r="F12" s="5">
        <v>1</v>
      </c>
      <c r="G12" s="6">
        <v>1</v>
      </c>
      <c r="H12" s="30">
        <v>10</v>
      </c>
      <c r="I12" s="57">
        <f t="shared" si="0"/>
        <v>966</v>
      </c>
      <c r="J12" s="58">
        <f t="shared" si="1"/>
        <v>6762</v>
      </c>
      <c r="K12" s="59">
        <f t="shared" si="2"/>
        <v>2.0408163265306123</v>
      </c>
      <c r="L12" s="51"/>
    </row>
    <row r="13" spans="1:12" s="9" customFormat="1" ht="10" x14ac:dyDescent="0.2">
      <c r="A13" s="55" t="s">
        <v>121</v>
      </c>
      <c r="B13" s="56">
        <v>29</v>
      </c>
      <c r="C13" s="11" t="s">
        <v>88</v>
      </c>
      <c r="D13" s="11" t="s">
        <v>24</v>
      </c>
      <c r="E13" s="5">
        <v>7</v>
      </c>
      <c r="F13" s="5">
        <v>1</v>
      </c>
      <c r="G13" s="6">
        <v>1</v>
      </c>
      <c r="H13" s="30">
        <v>10</v>
      </c>
      <c r="I13" s="57">
        <f t="shared" si="0"/>
        <v>1218</v>
      </c>
      <c r="J13" s="58">
        <f t="shared" si="1"/>
        <v>8526</v>
      </c>
      <c r="K13" s="59">
        <f t="shared" si="2"/>
        <v>2.0408163265306123</v>
      </c>
      <c r="L13" s="14"/>
    </row>
    <row r="14" spans="1:12" x14ac:dyDescent="0.25">
      <c r="A14" s="55" t="s">
        <v>153</v>
      </c>
      <c r="B14" s="56">
        <v>191</v>
      </c>
      <c r="C14" s="11" t="s">
        <v>59</v>
      </c>
      <c r="D14" s="11" t="s">
        <v>18</v>
      </c>
      <c r="E14" s="5">
        <v>1</v>
      </c>
      <c r="F14" s="5">
        <v>1</v>
      </c>
      <c r="G14" s="6">
        <v>1</v>
      </c>
      <c r="H14" s="30">
        <v>10</v>
      </c>
      <c r="I14" s="57">
        <f t="shared" si="0"/>
        <v>8022</v>
      </c>
      <c r="J14" s="58">
        <f t="shared" si="1"/>
        <v>8022</v>
      </c>
      <c r="K14" s="59">
        <f t="shared" si="2"/>
        <v>14.285714285714286</v>
      </c>
      <c r="L14" s="51"/>
    </row>
    <row r="15" spans="1:12" x14ac:dyDescent="0.25">
      <c r="A15" s="55" t="s">
        <v>153</v>
      </c>
      <c r="B15" s="56">
        <v>191</v>
      </c>
      <c r="C15" s="11" t="s">
        <v>47</v>
      </c>
      <c r="D15" s="11" t="s">
        <v>21</v>
      </c>
      <c r="E15" s="5">
        <v>30</v>
      </c>
      <c r="F15" s="5">
        <v>1</v>
      </c>
      <c r="G15" s="6">
        <v>1</v>
      </c>
      <c r="H15" s="30">
        <v>10</v>
      </c>
      <c r="I15" s="57">
        <f t="shared" si="0"/>
        <v>8022</v>
      </c>
      <c r="J15" s="58">
        <f t="shared" si="1"/>
        <v>240660</v>
      </c>
      <c r="K15" s="59">
        <f t="shared" si="2"/>
        <v>0.47619047619047616</v>
      </c>
      <c r="L15" s="51"/>
    </row>
    <row r="16" spans="1:12" x14ac:dyDescent="0.25">
      <c r="A16" s="55" t="s">
        <v>153</v>
      </c>
      <c r="B16" s="56">
        <v>191</v>
      </c>
      <c r="C16" s="11" t="s">
        <v>69</v>
      </c>
      <c r="D16" s="11" t="s">
        <v>29</v>
      </c>
      <c r="E16" s="5">
        <v>90</v>
      </c>
      <c r="F16" s="5">
        <v>1</v>
      </c>
      <c r="G16" s="16">
        <v>2</v>
      </c>
      <c r="H16" s="41">
        <v>120</v>
      </c>
      <c r="I16" s="57">
        <f t="shared" si="0"/>
        <v>334.25</v>
      </c>
      <c r="J16" s="58">
        <f t="shared" si="1"/>
        <v>30082.5</v>
      </c>
      <c r="K16" s="59">
        <f t="shared" si="2"/>
        <v>3.8095238095238093</v>
      </c>
      <c r="L16" s="51"/>
    </row>
    <row r="17" spans="1:12" x14ac:dyDescent="0.25">
      <c r="A17" s="55" t="s">
        <v>118</v>
      </c>
      <c r="B17" s="60">
        <v>57</v>
      </c>
      <c r="C17" s="11" t="s">
        <v>119</v>
      </c>
      <c r="D17" s="5" t="s">
        <v>18</v>
      </c>
      <c r="E17" s="5">
        <v>1</v>
      </c>
      <c r="F17" s="5">
        <v>1</v>
      </c>
      <c r="G17" s="6">
        <v>1</v>
      </c>
      <c r="H17" s="30">
        <v>10</v>
      </c>
      <c r="I17" s="57">
        <f t="shared" si="0"/>
        <v>2394</v>
      </c>
      <c r="J17" s="58">
        <f t="shared" si="1"/>
        <v>2394</v>
      </c>
      <c r="K17" s="59">
        <f t="shared" si="2"/>
        <v>14.285714285714286</v>
      </c>
      <c r="L17" s="51"/>
    </row>
    <row r="18" spans="1:12" x14ac:dyDescent="0.25">
      <c r="A18" s="55" t="s">
        <v>118</v>
      </c>
      <c r="B18" s="60">
        <v>57</v>
      </c>
      <c r="C18" s="11" t="s">
        <v>154</v>
      </c>
      <c r="D18" s="5" t="s">
        <v>24</v>
      </c>
      <c r="E18" s="5">
        <v>7</v>
      </c>
      <c r="F18" s="5">
        <v>1</v>
      </c>
      <c r="G18" s="6">
        <v>2</v>
      </c>
      <c r="H18" s="30">
        <v>15</v>
      </c>
      <c r="I18" s="57">
        <f t="shared" si="0"/>
        <v>798</v>
      </c>
      <c r="J18" s="58">
        <f t="shared" si="1"/>
        <v>5586</v>
      </c>
      <c r="K18" s="59">
        <f t="shared" si="2"/>
        <v>6.1224489795918364</v>
      </c>
      <c r="L18" s="51"/>
    </row>
    <row r="19" spans="1:12" ht="20" x14ac:dyDescent="0.25">
      <c r="A19" s="3" t="s">
        <v>139</v>
      </c>
      <c r="B19" s="60">
        <v>328</v>
      </c>
      <c r="C19" s="11" t="s">
        <v>155</v>
      </c>
      <c r="D19" s="5" t="s">
        <v>18</v>
      </c>
      <c r="E19" s="5">
        <v>1</v>
      </c>
      <c r="F19" s="5">
        <v>1</v>
      </c>
      <c r="G19" s="6">
        <v>1</v>
      </c>
      <c r="H19" s="30">
        <v>40</v>
      </c>
      <c r="I19" s="57">
        <f t="shared" si="0"/>
        <v>3444</v>
      </c>
      <c r="J19" s="58">
        <f t="shared" si="1"/>
        <v>3444</v>
      </c>
      <c r="K19" s="59">
        <f t="shared" si="2"/>
        <v>57.142857142857146</v>
      </c>
      <c r="L19" s="51"/>
    </row>
    <row r="20" spans="1:12" x14ac:dyDescent="0.25">
      <c r="A20" s="3" t="s">
        <v>139</v>
      </c>
      <c r="B20" s="60">
        <v>328</v>
      </c>
      <c r="C20" s="11" t="s">
        <v>47</v>
      </c>
      <c r="D20" s="5" t="s">
        <v>21</v>
      </c>
      <c r="E20" s="5">
        <v>30</v>
      </c>
      <c r="F20" s="5">
        <v>1</v>
      </c>
      <c r="G20" s="6">
        <v>1</v>
      </c>
      <c r="H20" s="30">
        <v>50</v>
      </c>
      <c r="I20" s="57">
        <f t="shared" si="0"/>
        <v>2755.2</v>
      </c>
      <c r="J20" s="58">
        <f t="shared" si="1"/>
        <v>82656</v>
      </c>
      <c r="K20" s="59">
        <f t="shared" si="2"/>
        <v>2.3809523809523809</v>
      </c>
      <c r="L20" s="51"/>
    </row>
    <row r="21" spans="1:12" x14ac:dyDescent="0.25">
      <c r="A21" s="55" t="s">
        <v>129</v>
      </c>
      <c r="B21" s="60">
        <v>15</v>
      </c>
      <c r="C21" s="11" t="s">
        <v>59</v>
      </c>
      <c r="D21" s="5" t="s">
        <v>18</v>
      </c>
      <c r="E21" s="5">
        <v>1</v>
      </c>
      <c r="F21" s="5">
        <v>1</v>
      </c>
      <c r="G21" s="6">
        <v>1</v>
      </c>
      <c r="H21" s="30">
        <v>10</v>
      </c>
      <c r="I21" s="57">
        <f t="shared" si="0"/>
        <v>630</v>
      </c>
      <c r="J21" s="58">
        <f t="shared" si="1"/>
        <v>630</v>
      </c>
      <c r="K21" s="59">
        <f t="shared" si="2"/>
        <v>14.285714285714286</v>
      </c>
      <c r="L21" s="51"/>
    </row>
    <row r="22" spans="1:12" x14ac:dyDescent="0.25">
      <c r="A22" s="55" t="s">
        <v>129</v>
      </c>
      <c r="B22" s="60">
        <v>15</v>
      </c>
      <c r="C22" s="11" t="s">
        <v>40</v>
      </c>
      <c r="D22" s="5" t="s">
        <v>21</v>
      </c>
      <c r="E22" s="5">
        <v>30</v>
      </c>
      <c r="F22" s="5">
        <v>1</v>
      </c>
      <c r="G22" s="6">
        <v>2</v>
      </c>
      <c r="H22" s="30">
        <v>10</v>
      </c>
      <c r="I22" s="57">
        <f t="shared" si="0"/>
        <v>315</v>
      </c>
      <c r="J22" s="58">
        <f t="shared" si="1"/>
        <v>9450</v>
      </c>
      <c r="K22" s="59">
        <f t="shared" si="2"/>
        <v>0.95238095238095233</v>
      </c>
      <c r="L22" s="51"/>
    </row>
    <row r="23" spans="1:12" x14ac:dyDescent="0.25">
      <c r="A23" s="55" t="s">
        <v>117</v>
      </c>
      <c r="B23" s="60">
        <v>23</v>
      </c>
      <c r="C23" s="11" t="s">
        <v>62</v>
      </c>
      <c r="D23" s="61" t="s">
        <v>24</v>
      </c>
      <c r="E23" s="5">
        <v>7</v>
      </c>
      <c r="F23" s="5">
        <v>1</v>
      </c>
      <c r="G23" s="6">
        <v>1</v>
      </c>
      <c r="H23" s="30">
        <v>10</v>
      </c>
      <c r="I23" s="57">
        <f t="shared" si="0"/>
        <v>966</v>
      </c>
      <c r="J23" s="58">
        <f t="shared" si="1"/>
        <v>6762</v>
      </c>
      <c r="K23" s="59">
        <f t="shared" si="2"/>
        <v>2.0408163265306123</v>
      </c>
      <c r="L23" s="51"/>
    </row>
    <row r="24" spans="1:12" x14ac:dyDescent="0.25">
      <c r="A24" s="55" t="s">
        <v>125</v>
      </c>
      <c r="B24" s="60">
        <v>143</v>
      </c>
      <c r="C24" s="11" t="s">
        <v>79</v>
      </c>
      <c r="D24" s="5" t="s">
        <v>18</v>
      </c>
      <c r="E24" s="5">
        <v>1</v>
      </c>
      <c r="F24" s="5">
        <v>1</v>
      </c>
      <c r="G24" s="6">
        <v>2</v>
      </c>
      <c r="H24" s="30">
        <v>20</v>
      </c>
      <c r="I24" s="57">
        <f t="shared" si="0"/>
        <v>1501.5</v>
      </c>
      <c r="J24" s="58">
        <f t="shared" si="1"/>
        <v>1501.5</v>
      </c>
      <c r="K24" s="59">
        <f t="shared" si="2"/>
        <v>57.142857142857146</v>
      </c>
      <c r="L24" s="51"/>
    </row>
    <row r="25" spans="1:12" x14ac:dyDescent="0.25">
      <c r="A25" s="55" t="s">
        <v>125</v>
      </c>
      <c r="B25" s="60">
        <v>143</v>
      </c>
      <c r="C25" s="11" t="s">
        <v>81</v>
      </c>
      <c r="D25" s="5" t="s">
        <v>21</v>
      </c>
      <c r="E25" s="5">
        <v>30</v>
      </c>
      <c r="F25" s="5">
        <v>1</v>
      </c>
      <c r="G25" s="6">
        <v>2</v>
      </c>
      <c r="H25" s="30">
        <v>40</v>
      </c>
      <c r="I25" s="57">
        <f t="shared" si="0"/>
        <v>750.75</v>
      </c>
      <c r="J25" s="58">
        <f t="shared" si="1"/>
        <v>22522.5</v>
      </c>
      <c r="K25" s="59">
        <f t="shared" si="2"/>
        <v>3.8095238095238093</v>
      </c>
      <c r="L25" s="51"/>
    </row>
    <row r="26" spans="1:12" x14ac:dyDescent="0.25">
      <c r="A26" s="55" t="s">
        <v>156</v>
      </c>
      <c r="B26" s="60">
        <v>21</v>
      </c>
      <c r="C26" s="11"/>
      <c r="D26" s="5" t="s">
        <v>14</v>
      </c>
      <c r="E26" s="5"/>
      <c r="F26" s="5">
        <v>1</v>
      </c>
      <c r="G26" s="6"/>
      <c r="H26" s="30"/>
      <c r="I26" s="57"/>
      <c r="J26" s="58"/>
      <c r="K26" s="59"/>
      <c r="L26" s="51"/>
    </row>
    <row r="27" spans="1:12" x14ac:dyDescent="0.25">
      <c r="A27" s="55" t="s">
        <v>157</v>
      </c>
      <c r="B27" s="60">
        <v>675</v>
      </c>
      <c r="C27" s="11" t="s">
        <v>79</v>
      </c>
      <c r="D27" s="5" t="s">
        <v>18</v>
      </c>
      <c r="E27" s="5">
        <v>1</v>
      </c>
      <c r="F27" s="5">
        <v>1</v>
      </c>
      <c r="G27" s="6">
        <v>2</v>
      </c>
      <c r="H27" s="30">
        <v>105</v>
      </c>
      <c r="I27" s="57">
        <f>(420*B27)/(G27*H27)/F27</f>
        <v>1350</v>
      </c>
      <c r="J27" s="58">
        <f>I27*E27</f>
        <v>1350</v>
      </c>
      <c r="K27" s="59">
        <f>B27*600/J27</f>
        <v>300</v>
      </c>
      <c r="L27" s="51"/>
    </row>
    <row r="28" spans="1:12" x14ac:dyDescent="0.25">
      <c r="A28" s="55" t="s">
        <v>157</v>
      </c>
      <c r="B28" s="60">
        <v>675</v>
      </c>
      <c r="C28" s="11" t="s">
        <v>81</v>
      </c>
      <c r="D28" s="5" t="s">
        <v>21</v>
      </c>
      <c r="E28" s="5">
        <v>30</v>
      </c>
      <c r="F28" s="5">
        <v>1</v>
      </c>
      <c r="G28" s="6">
        <v>2</v>
      </c>
      <c r="H28" s="30">
        <v>140</v>
      </c>
      <c r="I28" s="57">
        <f>(420*B28)/(G28*H28)/F28</f>
        <v>1012.5</v>
      </c>
      <c r="J28" s="58">
        <f>I28*E28</f>
        <v>30375</v>
      </c>
      <c r="K28" s="59">
        <f>B28*600/J28</f>
        <v>13.333333333333334</v>
      </c>
      <c r="L28" s="51"/>
    </row>
    <row r="29" spans="1:12" x14ac:dyDescent="0.25">
      <c r="A29" s="3" t="s">
        <v>158</v>
      </c>
      <c r="B29" s="60">
        <v>21</v>
      </c>
      <c r="C29" s="11" t="s">
        <v>146</v>
      </c>
      <c r="D29" s="5" t="s">
        <v>18</v>
      </c>
      <c r="E29" s="5">
        <v>1</v>
      </c>
      <c r="F29" s="5">
        <v>1</v>
      </c>
      <c r="G29" s="6">
        <v>1</v>
      </c>
      <c r="H29" s="30">
        <v>8</v>
      </c>
      <c r="I29" s="57">
        <f>(420*B29)/(G29*H29)/F29</f>
        <v>1102.5</v>
      </c>
      <c r="J29" s="58">
        <f>I29*E29</f>
        <v>1102.5</v>
      </c>
      <c r="K29" s="59">
        <f>B29*600/J29</f>
        <v>11.428571428571429</v>
      </c>
      <c r="L29" s="51"/>
    </row>
    <row r="30" spans="1:12" x14ac:dyDescent="0.25">
      <c r="A30" s="33" t="s">
        <v>94</v>
      </c>
      <c r="B30" s="53">
        <v>2995</v>
      </c>
      <c r="C30" s="11"/>
      <c r="D30" s="33"/>
      <c r="E30" s="33"/>
      <c r="F30" s="33"/>
      <c r="G30" s="33"/>
      <c r="H30" s="51"/>
      <c r="I30" s="33"/>
      <c r="J30" s="33"/>
      <c r="K30" s="35">
        <f>ROUND(SUM(K2:K29),0)</f>
        <v>946</v>
      </c>
      <c r="L30" s="62">
        <f>K30/600</f>
        <v>1.5766666666666667</v>
      </c>
    </row>
  </sheetData>
  <printOptions horizontalCentered="1"/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1"/>
  <sheetViews>
    <sheetView zoomScaleNormal="100" workbookViewId="0">
      <pane ySplit="1" topLeftCell="A2" activePane="bottomLeft" state="frozen"/>
      <selection activeCell="C16" sqref="C16"/>
      <selection pane="bottomLeft" activeCell="C16" sqref="C16"/>
    </sheetView>
  </sheetViews>
  <sheetFormatPr defaultRowHeight="12.5" x14ac:dyDescent="0.25"/>
  <cols>
    <col min="1" max="1" width="44.7265625"/>
    <col min="2" max="2" width="9.453125"/>
    <col min="3" max="3" width="47.453125"/>
    <col min="4" max="5" width="12.08984375"/>
    <col min="6" max="7" width="9.7265625"/>
    <col min="8" max="8" width="14.81640625"/>
    <col min="9" max="9" width="12"/>
    <col min="10" max="10" width="13.08984375"/>
    <col min="11" max="11" width="15.1796875"/>
    <col min="12" max="1025" width="9.1796875"/>
  </cols>
  <sheetData>
    <row r="1" spans="1:12" s="2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9" customFormat="1" ht="10" x14ac:dyDescent="0.2">
      <c r="A2" s="55" t="s">
        <v>159</v>
      </c>
      <c r="B2" s="56">
        <v>511</v>
      </c>
      <c r="C2" s="11" t="s">
        <v>160</v>
      </c>
      <c r="D2" s="11" t="s">
        <v>18</v>
      </c>
      <c r="E2" s="5">
        <v>1</v>
      </c>
      <c r="F2" s="5">
        <v>1</v>
      </c>
      <c r="G2" s="6">
        <v>2</v>
      </c>
      <c r="H2" s="30">
        <v>60</v>
      </c>
      <c r="I2" s="57">
        <f t="shared" ref="I2:I30" si="0">(420*B2)/(G2*H2)/F2</f>
        <v>1788.5</v>
      </c>
      <c r="J2" s="58">
        <f t="shared" ref="J2:J30" si="1">I2*E2</f>
        <v>1788.5</v>
      </c>
      <c r="K2" s="59">
        <f t="shared" ref="K2:K30" si="2">B2*600/J2</f>
        <v>171.42857142857142</v>
      </c>
      <c r="L2" s="51"/>
    </row>
    <row r="3" spans="1:12" s="9" customFormat="1" ht="10" x14ac:dyDescent="0.2">
      <c r="A3" s="55" t="s">
        <v>159</v>
      </c>
      <c r="B3" s="56">
        <v>511</v>
      </c>
      <c r="C3" s="11" t="s">
        <v>81</v>
      </c>
      <c r="D3" s="11" t="s">
        <v>21</v>
      </c>
      <c r="E3" s="5">
        <v>30</v>
      </c>
      <c r="F3" s="5">
        <v>1</v>
      </c>
      <c r="G3" s="6">
        <v>2</v>
      </c>
      <c r="H3" s="30">
        <v>120</v>
      </c>
      <c r="I3" s="57">
        <f t="shared" si="0"/>
        <v>894.25</v>
      </c>
      <c r="J3" s="58">
        <f t="shared" si="1"/>
        <v>26827.5</v>
      </c>
      <c r="K3" s="59">
        <f t="shared" si="2"/>
        <v>11.428571428571429</v>
      </c>
      <c r="L3" s="51"/>
    </row>
    <row r="4" spans="1:12" s="9" customFormat="1" ht="10" x14ac:dyDescent="0.2">
      <c r="A4" s="55" t="s">
        <v>161</v>
      </c>
      <c r="B4" s="56">
        <v>61</v>
      </c>
      <c r="C4" s="11" t="s">
        <v>146</v>
      </c>
      <c r="D4" s="11" t="s">
        <v>18</v>
      </c>
      <c r="E4" s="5">
        <v>1</v>
      </c>
      <c r="F4" s="5">
        <v>1</v>
      </c>
      <c r="G4" s="6">
        <v>1</v>
      </c>
      <c r="H4" s="30">
        <v>15</v>
      </c>
      <c r="I4" s="57">
        <f t="shared" si="0"/>
        <v>1708</v>
      </c>
      <c r="J4" s="58">
        <f t="shared" si="1"/>
        <v>1708</v>
      </c>
      <c r="K4" s="59">
        <f t="shared" si="2"/>
        <v>21.428571428571427</v>
      </c>
      <c r="L4" s="51"/>
    </row>
    <row r="5" spans="1:12" s="9" customFormat="1" ht="10" x14ac:dyDescent="0.2">
      <c r="A5" s="55" t="s">
        <v>162</v>
      </c>
      <c r="B5" s="56">
        <v>423</v>
      </c>
      <c r="C5" s="11" t="s">
        <v>79</v>
      </c>
      <c r="D5" s="11" t="s">
        <v>18</v>
      </c>
      <c r="E5" s="5">
        <v>1</v>
      </c>
      <c r="F5" s="5">
        <v>1</v>
      </c>
      <c r="G5" s="6">
        <v>2</v>
      </c>
      <c r="H5" s="30">
        <v>40</v>
      </c>
      <c r="I5" s="57">
        <f t="shared" si="0"/>
        <v>2220.75</v>
      </c>
      <c r="J5" s="58">
        <f t="shared" si="1"/>
        <v>2220.75</v>
      </c>
      <c r="K5" s="59">
        <f t="shared" si="2"/>
        <v>114.28571428571429</v>
      </c>
      <c r="L5" s="51"/>
    </row>
    <row r="6" spans="1:12" s="9" customFormat="1" ht="10" x14ac:dyDescent="0.2">
      <c r="A6" s="55" t="s">
        <v>162</v>
      </c>
      <c r="B6" s="56">
        <v>423</v>
      </c>
      <c r="C6" s="11" t="s">
        <v>81</v>
      </c>
      <c r="D6" s="11" t="s">
        <v>21</v>
      </c>
      <c r="E6" s="5">
        <v>30</v>
      </c>
      <c r="F6" s="5">
        <v>1</v>
      </c>
      <c r="G6" s="6">
        <v>2</v>
      </c>
      <c r="H6" s="30">
        <v>90</v>
      </c>
      <c r="I6" s="57">
        <f t="shared" si="0"/>
        <v>987</v>
      </c>
      <c r="J6" s="58">
        <f t="shared" si="1"/>
        <v>29610</v>
      </c>
      <c r="K6" s="59">
        <f t="shared" si="2"/>
        <v>8.5714285714285712</v>
      </c>
      <c r="L6" s="51"/>
    </row>
    <row r="7" spans="1:12" s="9" customFormat="1" ht="10" x14ac:dyDescent="0.2">
      <c r="A7" s="55" t="s">
        <v>163</v>
      </c>
      <c r="B7" s="56">
        <v>28</v>
      </c>
      <c r="C7" s="11" t="s">
        <v>59</v>
      </c>
      <c r="D7" s="11" t="s">
        <v>18</v>
      </c>
      <c r="E7" s="5">
        <v>1</v>
      </c>
      <c r="F7" s="5">
        <v>1</v>
      </c>
      <c r="G7" s="6">
        <v>1</v>
      </c>
      <c r="H7" s="30">
        <v>10</v>
      </c>
      <c r="I7" s="57">
        <f t="shared" si="0"/>
        <v>1176</v>
      </c>
      <c r="J7" s="58">
        <f t="shared" si="1"/>
        <v>1176</v>
      </c>
      <c r="K7" s="59">
        <f t="shared" si="2"/>
        <v>14.285714285714286</v>
      </c>
      <c r="L7" s="51"/>
    </row>
    <row r="8" spans="1:12" s="9" customFormat="1" ht="10" x14ac:dyDescent="0.2">
      <c r="A8" s="3" t="s">
        <v>137</v>
      </c>
      <c r="B8" s="56">
        <v>15</v>
      </c>
      <c r="C8" s="11" t="s">
        <v>35</v>
      </c>
      <c r="D8" s="11" t="s">
        <v>18</v>
      </c>
      <c r="E8" s="5">
        <v>1</v>
      </c>
      <c r="F8" s="5">
        <v>1</v>
      </c>
      <c r="G8" s="6">
        <v>1</v>
      </c>
      <c r="H8" s="30">
        <v>10</v>
      </c>
      <c r="I8" s="57">
        <f t="shared" si="0"/>
        <v>630</v>
      </c>
      <c r="J8" s="58">
        <f t="shared" si="1"/>
        <v>630</v>
      </c>
      <c r="K8" s="59">
        <f t="shared" si="2"/>
        <v>14.285714285714286</v>
      </c>
      <c r="L8" s="51"/>
    </row>
    <row r="9" spans="1:12" s="9" customFormat="1" ht="10" x14ac:dyDescent="0.2">
      <c r="A9" s="3" t="s">
        <v>137</v>
      </c>
      <c r="B9" s="56">
        <v>15</v>
      </c>
      <c r="C9" s="11" t="s">
        <v>40</v>
      </c>
      <c r="D9" s="11" t="s">
        <v>21</v>
      </c>
      <c r="E9" s="5">
        <v>30</v>
      </c>
      <c r="F9" s="5">
        <v>1</v>
      </c>
      <c r="G9" s="6">
        <v>2</v>
      </c>
      <c r="H9" s="30">
        <v>10</v>
      </c>
      <c r="I9" s="57">
        <f t="shared" si="0"/>
        <v>315</v>
      </c>
      <c r="J9" s="58">
        <f t="shared" si="1"/>
        <v>9450</v>
      </c>
      <c r="K9" s="59">
        <f t="shared" si="2"/>
        <v>0.95238095238095233</v>
      </c>
      <c r="L9" s="51"/>
    </row>
    <row r="10" spans="1:12" s="9" customFormat="1" ht="10" x14ac:dyDescent="0.2">
      <c r="A10" s="55" t="s">
        <v>130</v>
      </c>
      <c r="B10" s="56">
        <v>23</v>
      </c>
      <c r="C10" s="11" t="s">
        <v>164</v>
      </c>
      <c r="D10" s="11" t="s">
        <v>24</v>
      </c>
      <c r="E10" s="5">
        <v>7</v>
      </c>
      <c r="F10" s="5">
        <v>1</v>
      </c>
      <c r="G10" s="6">
        <v>1</v>
      </c>
      <c r="H10" s="30">
        <v>10</v>
      </c>
      <c r="I10" s="57">
        <f t="shared" si="0"/>
        <v>966</v>
      </c>
      <c r="J10" s="58">
        <f t="shared" si="1"/>
        <v>6762</v>
      </c>
      <c r="K10" s="59">
        <f t="shared" si="2"/>
        <v>2.0408163265306123</v>
      </c>
      <c r="L10" s="51"/>
    </row>
    <row r="11" spans="1:12" s="9" customFormat="1" ht="10" x14ac:dyDescent="0.2">
      <c r="A11" s="55" t="s">
        <v>165</v>
      </c>
      <c r="B11" s="56">
        <v>65</v>
      </c>
      <c r="C11" s="11" t="s">
        <v>79</v>
      </c>
      <c r="D11" s="11" t="s">
        <v>18</v>
      </c>
      <c r="E11" s="5">
        <v>1</v>
      </c>
      <c r="F11" s="5">
        <v>1</v>
      </c>
      <c r="G11" s="6">
        <v>1</v>
      </c>
      <c r="H11" s="30">
        <v>40</v>
      </c>
      <c r="I11" s="57">
        <f t="shared" si="0"/>
        <v>682.5</v>
      </c>
      <c r="J11" s="58">
        <f t="shared" si="1"/>
        <v>682.5</v>
      </c>
      <c r="K11" s="59">
        <f t="shared" si="2"/>
        <v>57.142857142857146</v>
      </c>
      <c r="L11" s="51"/>
    </row>
    <row r="12" spans="1:12" s="9" customFormat="1" ht="10" x14ac:dyDescent="0.2">
      <c r="A12" s="55" t="s">
        <v>165</v>
      </c>
      <c r="B12" s="56">
        <v>65</v>
      </c>
      <c r="C12" s="11" t="s">
        <v>81</v>
      </c>
      <c r="D12" s="11" t="s">
        <v>21</v>
      </c>
      <c r="E12" s="5">
        <v>30</v>
      </c>
      <c r="F12" s="5">
        <v>1</v>
      </c>
      <c r="G12" s="6">
        <v>1</v>
      </c>
      <c r="H12" s="30">
        <v>60</v>
      </c>
      <c r="I12" s="57">
        <f t="shared" si="0"/>
        <v>455</v>
      </c>
      <c r="J12" s="58">
        <f t="shared" si="1"/>
        <v>13650</v>
      </c>
      <c r="K12" s="59">
        <f t="shared" si="2"/>
        <v>2.8571428571428572</v>
      </c>
      <c r="L12" s="51"/>
    </row>
    <row r="13" spans="1:12" s="9" customFormat="1" ht="10" x14ac:dyDescent="0.2">
      <c r="A13" s="55" t="s">
        <v>121</v>
      </c>
      <c r="B13" s="56">
        <v>29</v>
      </c>
      <c r="C13" s="11" t="s">
        <v>88</v>
      </c>
      <c r="D13" s="11" t="s">
        <v>24</v>
      </c>
      <c r="E13" s="5">
        <v>7</v>
      </c>
      <c r="F13" s="5">
        <v>1</v>
      </c>
      <c r="G13" s="6">
        <v>1</v>
      </c>
      <c r="H13" s="30">
        <v>10</v>
      </c>
      <c r="I13" s="57">
        <f t="shared" si="0"/>
        <v>1218</v>
      </c>
      <c r="J13" s="58">
        <f t="shared" si="1"/>
        <v>8526</v>
      </c>
      <c r="K13" s="59">
        <f t="shared" si="2"/>
        <v>2.0408163265306123</v>
      </c>
      <c r="L13" s="51"/>
    </row>
    <row r="14" spans="1:12" x14ac:dyDescent="0.25">
      <c r="A14" s="55" t="s">
        <v>120</v>
      </c>
      <c r="B14" s="60">
        <v>191</v>
      </c>
      <c r="C14" s="11" t="s">
        <v>35</v>
      </c>
      <c r="D14" s="5" t="s">
        <v>18</v>
      </c>
      <c r="E14" s="5">
        <v>1</v>
      </c>
      <c r="F14" s="5">
        <v>1</v>
      </c>
      <c r="G14" s="6">
        <v>1</v>
      </c>
      <c r="H14" s="30">
        <v>10</v>
      </c>
      <c r="I14" s="57">
        <f t="shared" si="0"/>
        <v>8022</v>
      </c>
      <c r="J14" s="58">
        <f t="shared" si="1"/>
        <v>8022</v>
      </c>
      <c r="K14" s="59">
        <f t="shared" si="2"/>
        <v>14.285714285714286</v>
      </c>
      <c r="L14" s="51"/>
    </row>
    <row r="15" spans="1:12" x14ac:dyDescent="0.25">
      <c r="A15" s="55" t="s">
        <v>120</v>
      </c>
      <c r="B15" s="60">
        <v>191</v>
      </c>
      <c r="C15" s="11" t="s">
        <v>47</v>
      </c>
      <c r="D15" s="5" t="s">
        <v>21</v>
      </c>
      <c r="E15" s="5">
        <v>30</v>
      </c>
      <c r="F15" s="5">
        <v>1</v>
      </c>
      <c r="G15" s="6">
        <v>1</v>
      </c>
      <c r="H15" s="30">
        <v>15</v>
      </c>
      <c r="I15" s="57">
        <f t="shared" si="0"/>
        <v>5348</v>
      </c>
      <c r="J15" s="58">
        <f t="shared" si="1"/>
        <v>160440</v>
      </c>
      <c r="K15" s="59">
        <f t="shared" si="2"/>
        <v>0.7142857142857143</v>
      </c>
      <c r="L15" s="51"/>
    </row>
    <row r="16" spans="1:12" x14ac:dyDescent="0.25">
      <c r="A16" s="55" t="s">
        <v>120</v>
      </c>
      <c r="B16" s="60">
        <v>191</v>
      </c>
      <c r="C16" s="11" t="s">
        <v>69</v>
      </c>
      <c r="D16" s="5" t="s">
        <v>29</v>
      </c>
      <c r="E16" s="5">
        <v>90</v>
      </c>
      <c r="F16" s="5">
        <v>1</v>
      </c>
      <c r="G16" s="6">
        <v>2</v>
      </c>
      <c r="H16" s="30">
        <v>120</v>
      </c>
      <c r="I16" s="57">
        <f t="shared" si="0"/>
        <v>334.25</v>
      </c>
      <c r="J16" s="58">
        <f t="shared" si="1"/>
        <v>30082.5</v>
      </c>
      <c r="K16" s="59">
        <f t="shared" si="2"/>
        <v>3.8095238095238093</v>
      </c>
      <c r="L16" s="51"/>
    </row>
    <row r="17" spans="1:12" ht="20" x14ac:dyDescent="0.25">
      <c r="A17" s="55" t="s">
        <v>118</v>
      </c>
      <c r="B17" s="60">
        <v>57</v>
      </c>
      <c r="C17" s="11" t="s">
        <v>166</v>
      </c>
      <c r="D17" s="5" t="s">
        <v>18</v>
      </c>
      <c r="E17" s="5">
        <v>1</v>
      </c>
      <c r="F17" s="5">
        <v>1</v>
      </c>
      <c r="G17" s="6">
        <v>1</v>
      </c>
      <c r="H17" s="48">
        <v>10</v>
      </c>
      <c r="I17" s="57">
        <f t="shared" si="0"/>
        <v>2394</v>
      </c>
      <c r="J17" s="58">
        <f t="shared" si="1"/>
        <v>2394</v>
      </c>
      <c r="K17" s="59">
        <f t="shared" si="2"/>
        <v>14.285714285714286</v>
      </c>
      <c r="L17" s="51"/>
    </row>
    <row r="18" spans="1:12" x14ac:dyDescent="0.25">
      <c r="A18" s="55" t="s">
        <v>118</v>
      </c>
      <c r="B18" s="60">
        <v>57</v>
      </c>
      <c r="C18" s="11" t="s">
        <v>40</v>
      </c>
      <c r="D18" s="5" t="s">
        <v>24</v>
      </c>
      <c r="E18" s="5">
        <v>7</v>
      </c>
      <c r="F18" s="5">
        <v>1</v>
      </c>
      <c r="G18" s="6">
        <v>2</v>
      </c>
      <c r="H18" s="30">
        <v>15</v>
      </c>
      <c r="I18" s="57">
        <f t="shared" si="0"/>
        <v>798</v>
      </c>
      <c r="J18" s="58">
        <f t="shared" si="1"/>
        <v>5586</v>
      </c>
      <c r="K18" s="59">
        <f t="shared" si="2"/>
        <v>6.1224489795918364</v>
      </c>
      <c r="L18" s="51"/>
    </row>
    <row r="19" spans="1:12" x14ac:dyDescent="0.25">
      <c r="A19" s="3" t="s">
        <v>139</v>
      </c>
      <c r="B19" s="60">
        <v>270</v>
      </c>
      <c r="C19" s="11" t="s">
        <v>35</v>
      </c>
      <c r="D19" s="5" t="s">
        <v>18</v>
      </c>
      <c r="E19" s="5">
        <v>1</v>
      </c>
      <c r="F19" s="5">
        <v>1</v>
      </c>
      <c r="G19" s="6">
        <v>1</v>
      </c>
      <c r="H19" s="30">
        <v>30</v>
      </c>
      <c r="I19" s="57">
        <f t="shared" si="0"/>
        <v>3780</v>
      </c>
      <c r="J19" s="58">
        <f t="shared" si="1"/>
        <v>3780</v>
      </c>
      <c r="K19" s="59">
        <f t="shared" si="2"/>
        <v>42.857142857142854</v>
      </c>
      <c r="L19" s="51"/>
    </row>
    <row r="20" spans="1:12" x14ac:dyDescent="0.25">
      <c r="A20" s="3" t="s">
        <v>139</v>
      </c>
      <c r="B20" s="60">
        <v>270</v>
      </c>
      <c r="C20" s="11" t="s">
        <v>47</v>
      </c>
      <c r="D20" s="5" t="s">
        <v>21</v>
      </c>
      <c r="E20" s="5">
        <v>30</v>
      </c>
      <c r="F20" s="5">
        <v>1</v>
      </c>
      <c r="G20" s="6">
        <v>1</v>
      </c>
      <c r="H20" s="30">
        <v>40</v>
      </c>
      <c r="I20" s="57">
        <f t="shared" si="0"/>
        <v>2835</v>
      </c>
      <c r="J20" s="58">
        <f t="shared" si="1"/>
        <v>85050</v>
      </c>
      <c r="K20" s="59">
        <f t="shared" si="2"/>
        <v>1.9047619047619047</v>
      </c>
      <c r="L20" s="51"/>
    </row>
    <row r="21" spans="1:12" x14ac:dyDescent="0.25">
      <c r="A21" s="55" t="s">
        <v>129</v>
      </c>
      <c r="B21" s="60">
        <v>15</v>
      </c>
      <c r="C21" s="11" t="s">
        <v>35</v>
      </c>
      <c r="D21" s="5" t="s">
        <v>18</v>
      </c>
      <c r="E21" s="5">
        <v>1</v>
      </c>
      <c r="F21" s="5">
        <v>1</v>
      </c>
      <c r="G21" s="6">
        <v>1</v>
      </c>
      <c r="H21" s="30">
        <v>10</v>
      </c>
      <c r="I21" s="57">
        <f t="shared" si="0"/>
        <v>630</v>
      </c>
      <c r="J21" s="58">
        <f t="shared" si="1"/>
        <v>630</v>
      </c>
      <c r="K21" s="59">
        <f t="shared" si="2"/>
        <v>14.285714285714286</v>
      </c>
      <c r="L21" s="51"/>
    </row>
    <row r="22" spans="1:12" x14ac:dyDescent="0.25">
      <c r="A22" s="55" t="s">
        <v>129</v>
      </c>
      <c r="B22" s="60">
        <v>15</v>
      </c>
      <c r="C22" s="11" t="s">
        <v>40</v>
      </c>
      <c r="D22" s="5" t="s">
        <v>21</v>
      </c>
      <c r="E22" s="5">
        <v>30</v>
      </c>
      <c r="F22" s="5">
        <v>1</v>
      </c>
      <c r="G22" s="6">
        <v>2</v>
      </c>
      <c r="H22" s="30">
        <v>10</v>
      </c>
      <c r="I22" s="57">
        <f t="shared" si="0"/>
        <v>315</v>
      </c>
      <c r="J22" s="58">
        <f t="shared" si="1"/>
        <v>9450</v>
      </c>
      <c r="K22" s="59">
        <f t="shared" si="2"/>
        <v>0.95238095238095233</v>
      </c>
      <c r="L22" s="51"/>
    </row>
    <row r="23" spans="1:12" x14ac:dyDescent="0.25">
      <c r="A23" s="55" t="s">
        <v>167</v>
      </c>
      <c r="B23" s="60">
        <v>23</v>
      </c>
      <c r="C23" s="11" t="s">
        <v>164</v>
      </c>
      <c r="D23" s="5" t="s">
        <v>24</v>
      </c>
      <c r="E23" s="5">
        <v>7</v>
      </c>
      <c r="F23" s="5">
        <v>1</v>
      </c>
      <c r="G23" s="6">
        <v>1</v>
      </c>
      <c r="H23" s="30">
        <v>10</v>
      </c>
      <c r="I23" s="57">
        <f t="shared" si="0"/>
        <v>966</v>
      </c>
      <c r="J23" s="58">
        <f t="shared" si="1"/>
        <v>6762</v>
      </c>
      <c r="K23" s="59">
        <f t="shared" si="2"/>
        <v>2.0408163265306123</v>
      </c>
      <c r="L23" s="51"/>
    </row>
    <row r="24" spans="1:12" x14ac:dyDescent="0.25">
      <c r="A24" s="55" t="s">
        <v>168</v>
      </c>
      <c r="B24" s="60">
        <v>922</v>
      </c>
      <c r="C24" s="11" t="s">
        <v>160</v>
      </c>
      <c r="D24" s="5" t="s">
        <v>18</v>
      </c>
      <c r="E24" s="5">
        <v>1</v>
      </c>
      <c r="F24" s="5">
        <v>1</v>
      </c>
      <c r="G24" s="6">
        <v>2</v>
      </c>
      <c r="H24" s="30">
        <v>98</v>
      </c>
      <c r="I24" s="57">
        <f t="shared" si="0"/>
        <v>1975.7142857142858</v>
      </c>
      <c r="J24" s="58">
        <f t="shared" si="1"/>
        <v>1975.7142857142858</v>
      </c>
      <c r="K24" s="59">
        <f t="shared" si="2"/>
        <v>280</v>
      </c>
      <c r="L24" s="51"/>
    </row>
    <row r="25" spans="1:12" x14ac:dyDescent="0.25">
      <c r="A25" s="55" t="s">
        <v>168</v>
      </c>
      <c r="B25" s="60">
        <v>922</v>
      </c>
      <c r="C25" s="11" t="s">
        <v>81</v>
      </c>
      <c r="D25" s="5" t="s">
        <v>21</v>
      </c>
      <c r="E25" s="5">
        <v>30</v>
      </c>
      <c r="F25" s="5">
        <v>1</v>
      </c>
      <c r="G25" s="6">
        <v>2</v>
      </c>
      <c r="H25" s="30">
        <v>160</v>
      </c>
      <c r="I25" s="57">
        <f t="shared" si="0"/>
        <v>1210.125</v>
      </c>
      <c r="J25" s="58">
        <f t="shared" si="1"/>
        <v>36303.75</v>
      </c>
      <c r="K25" s="59">
        <f t="shared" si="2"/>
        <v>15.238095238095237</v>
      </c>
      <c r="L25" s="51"/>
    </row>
    <row r="26" spans="1:12" x14ac:dyDescent="0.25">
      <c r="A26" s="55" t="s">
        <v>169</v>
      </c>
      <c r="B26" s="60">
        <v>108</v>
      </c>
      <c r="C26" s="11" t="s">
        <v>59</v>
      </c>
      <c r="D26" s="5" t="s">
        <v>18</v>
      </c>
      <c r="E26" s="5">
        <v>1</v>
      </c>
      <c r="F26" s="5">
        <v>1</v>
      </c>
      <c r="G26" s="6">
        <v>1</v>
      </c>
      <c r="H26" s="30">
        <v>10</v>
      </c>
      <c r="I26" s="57">
        <f t="shared" si="0"/>
        <v>4536</v>
      </c>
      <c r="J26" s="58">
        <f t="shared" si="1"/>
        <v>4536</v>
      </c>
      <c r="K26" s="59">
        <f t="shared" si="2"/>
        <v>14.285714285714286</v>
      </c>
      <c r="L26" s="51"/>
    </row>
    <row r="27" spans="1:12" x14ac:dyDescent="0.25">
      <c r="A27" s="55" t="s">
        <v>170</v>
      </c>
      <c r="B27" s="60">
        <v>23</v>
      </c>
      <c r="C27" s="11" t="s">
        <v>160</v>
      </c>
      <c r="D27" s="5" t="s">
        <v>18</v>
      </c>
      <c r="E27" s="5">
        <v>1</v>
      </c>
      <c r="F27" s="5">
        <v>1</v>
      </c>
      <c r="G27" s="6">
        <v>1</v>
      </c>
      <c r="H27" s="30">
        <v>20</v>
      </c>
      <c r="I27" s="57">
        <f t="shared" si="0"/>
        <v>483</v>
      </c>
      <c r="J27" s="58">
        <f t="shared" si="1"/>
        <v>483</v>
      </c>
      <c r="K27" s="59">
        <f t="shared" si="2"/>
        <v>28.571428571428573</v>
      </c>
      <c r="L27" s="51"/>
    </row>
    <row r="28" spans="1:12" x14ac:dyDescent="0.25">
      <c r="A28" s="55" t="s">
        <v>170</v>
      </c>
      <c r="B28" s="60">
        <v>23</v>
      </c>
      <c r="C28" s="11" t="s">
        <v>81</v>
      </c>
      <c r="D28" s="5" t="s">
        <v>21</v>
      </c>
      <c r="E28" s="5">
        <v>30</v>
      </c>
      <c r="F28" s="5">
        <v>1</v>
      </c>
      <c r="G28" s="6">
        <v>1</v>
      </c>
      <c r="H28" s="30">
        <v>30</v>
      </c>
      <c r="I28" s="57">
        <f t="shared" si="0"/>
        <v>322</v>
      </c>
      <c r="J28" s="58">
        <f t="shared" si="1"/>
        <v>9660</v>
      </c>
      <c r="K28" s="59">
        <f t="shared" si="2"/>
        <v>1.4285714285714286</v>
      </c>
      <c r="L28" s="51"/>
    </row>
    <row r="29" spans="1:12" x14ac:dyDescent="0.25">
      <c r="A29" s="55" t="s">
        <v>124</v>
      </c>
      <c r="B29" s="60">
        <v>29</v>
      </c>
      <c r="C29" s="11" t="s">
        <v>88</v>
      </c>
      <c r="D29" s="5" t="s">
        <v>24</v>
      </c>
      <c r="E29" s="5">
        <v>7</v>
      </c>
      <c r="F29" s="5">
        <v>1</v>
      </c>
      <c r="G29" s="6">
        <v>1</v>
      </c>
      <c r="H29" s="30">
        <v>10</v>
      </c>
      <c r="I29" s="57">
        <f t="shared" si="0"/>
        <v>1218</v>
      </c>
      <c r="J29" s="58">
        <f t="shared" si="1"/>
        <v>8526</v>
      </c>
      <c r="K29" s="59">
        <f t="shared" si="2"/>
        <v>2.0408163265306123</v>
      </c>
      <c r="L29" s="51"/>
    </row>
    <row r="30" spans="1:12" x14ac:dyDescent="0.25">
      <c r="A30" s="55" t="s">
        <v>171</v>
      </c>
      <c r="B30" s="60">
        <v>159</v>
      </c>
      <c r="C30" s="11" t="s">
        <v>88</v>
      </c>
      <c r="D30" s="5" t="s">
        <v>24</v>
      </c>
      <c r="E30" s="5">
        <v>7</v>
      </c>
      <c r="F30" s="5">
        <v>1</v>
      </c>
      <c r="G30" s="6">
        <v>1</v>
      </c>
      <c r="H30" s="30">
        <v>20</v>
      </c>
      <c r="I30" s="57">
        <f t="shared" si="0"/>
        <v>3339</v>
      </c>
      <c r="J30" s="58">
        <f t="shared" si="1"/>
        <v>23373</v>
      </c>
      <c r="K30" s="59">
        <f t="shared" si="2"/>
        <v>4.0816326530612246</v>
      </c>
      <c r="L30" s="51"/>
    </row>
    <row r="31" spans="1:12" x14ac:dyDescent="0.25">
      <c r="A31" s="33" t="s">
        <v>94</v>
      </c>
      <c r="B31" s="53">
        <v>2995</v>
      </c>
      <c r="C31" s="11"/>
      <c r="D31" s="33"/>
      <c r="E31" s="33"/>
      <c r="F31" s="33"/>
      <c r="G31" s="33"/>
      <c r="H31" s="51"/>
      <c r="I31" s="33"/>
      <c r="J31" s="33"/>
      <c r="K31" s="35">
        <f>ROUND(SUM(K2:K30),0)</f>
        <v>868</v>
      </c>
      <c r="L31" s="54">
        <f>K31/600</f>
        <v>1.4466666666666668</v>
      </c>
    </row>
  </sheetData>
  <printOptions horizontalCentered="1"/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9"/>
  <sheetViews>
    <sheetView zoomScaleNormal="100" workbookViewId="0">
      <pane ySplit="1" topLeftCell="A14" activePane="bottomLeft" state="frozen"/>
      <selection activeCell="C16" sqref="C16"/>
      <selection pane="bottomLeft" activeCell="C16" sqref="C16"/>
    </sheetView>
  </sheetViews>
  <sheetFormatPr defaultRowHeight="12.5" x14ac:dyDescent="0.25"/>
  <cols>
    <col min="1" max="1" width="44.7265625"/>
    <col min="2" max="2" width="9.453125"/>
    <col min="3" max="3" width="47.453125"/>
    <col min="4" max="5" width="12.08984375"/>
    <col min="6" max="7" width="9.7265625"/>
    <col min="8" max="8" width="14.81640625"/>
    <col min="9" max="9" width="12"/>
    <col min="10" max="10" width="13.08984375"/>
    <col min="11" max="11" width="15.1796875"/>
    <col min="12" max="1025" width="9.1796875"/>
  </cols>
  <sheetData>
    <row r="1" spans="1:12" s="2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9" customFormat="1" ht="10" x14ac:dyDescent="0.2">
      <c r="A2" s="3" t="s">
        <v>172</v>
      </c>
      <c r="B2" s="4">
        <v>8</v>
      </c>
      <c r="C2" s="11" t="s">
        <v>173</v>
      </c>
      <c r="D2" s="5" t="s">
        <v>18</v>
      </c>
      <c r="E2" s="5">
        <v>1</v>
      </c>
      <c r="F2" s="5">
        <v>1</v>
      </c>
      <c r="G2" s="6">
        <v>1</v>
      </c>
      <c r="H2" s="7">
        <v>20</v>
      </c>
      <c r="I2" s="12">
        <f t="shared" ref="I2:I34" si="0">(420*B2)/(G2*H2)/F2</f>
        <v>168</v>
      </c>
      <c r="J2" s="13">
        <f t="shared" ref="J2:J38" si="1">I2*E2</f>
        <v>168</v>
      </c>
      <c r="K2" s="14">
        <f t="shared" ref="K2:K34" si="2">B2*600/J2</f>
        <v>28.571428571428573</v>
      </c>
      <c r="L2" s="8"/>
    </row>
    <row r="3" spans="1:12" s="9" customFormat="1" ht="10" x14ac:dyDescent="0.2">
      <c r="A3" s="3" t="s">
        <v>174</v>
      </c>
      <c r="B3" s="4">
        <v>7</v>
      </c>
      <c r="C3" s="11" t="s">
        <v>173</v>
      </c>
      <c r="D3" s="5" t="s">
        <v>18</v>
      </c>
      <c r="E3" s="5">
        <v>1</v>
      </c>
      <c r="F3" s="5">
        <v>1</v>
      </c>
      <c r="G3" s="6">
        <v>1</v>
      </c>
      <c r="H3" s="7">
        <v>20</v>
      </c>
      <c r="I3" s="12">
        <f t="shared" si="0"/>
        <v>147</v>
      </c>
      <c r="J3" s="13">
        <f t="shared" si="1"/>
        <v>147</v>
      </c>
      <c r="K3" s="14">
        <f t="shared" si="2"/>
        <v>28.571428571428573</v>
      </c>
      <c r="L3" s="8"/>
    </row>
    <row r="4" spans="1:12" x14ac:dyDescent="0.25">
      <c r="A4" s="3" t="s">
        <v>175</v>
      </c>
      <c r="B4" s="4">
        <v>20</v>
      </c>
      <c r="C4" s="11" t="s">
        <v>154</v>
      </c>
      <c r="D4" s="5" t="s">
        <v>18</v>
      </c>
      <c r="E4" s="5">
        <v>1</v>
      </c>
      <c r="F4" s="5">
        <v>2</v>
      </c>
      <c r="G4" s="6">
        <v>2</v>
      </c>
      <c r="H4" s="7">
        <v>20</v>
      </c>
      <c r="I4" s="12">
        <f t="shared" si="0"/>
        <v>105</v>
      </c>
      <c r="J4" s="13">
        <f t="shared" si="1"/>
        <v>105</v>
      </c>
      <c r="K4" s="14">
        <f t="shared" si="2"/>
        <v>114.28571428571429</v>
      </c>
      <c r="L4" s="14"/>
    </row>
    <row r="5" spans="1:12" x14ac:dyDescent="0.25">
      <c r="A5" s="3" t="s">
        <v>176</v>
      </c>
      <c r="B5" s="4">
        <v>20</v>
      </c>
      <c r="C5" s="11" t="s">
        <v>177</v>
      </c>
      <c r="D5" s="5" t="s">
        <v>18</v>
      </c>
      <c r="E5" s="5">
        <v>1</v>
      </c>
      <c r="F5" s="5">
        <v>5</v>
      </c>
      <c r="G5" s="6">
        <v>1</v>
      </c>
      <c r="H5" s="7">
        <v>5</v>
      </c>
      <c r="I5" s="12">
        <f t="shared" si="0"/>
        <v>336</v>
      </c>
      <c r="J5" s="13">
        <f t="shared" si="1"/>
        <v>336</v>
      </c>
      <c r="K5" s="14">
        <f t="shared" si="2"/>
        <v>35.714285714285715</v>
      </c>
      <c r="L5" s="14"/>
    </row>
    <row r="6" spans="1:12" x14ac:dyDescent="0.25">
      <c r="A6" s="3" t="s">
        <v>178</v>
      </c>
      <c r="B6" s="4">
        <v>20</v>
      </c>
      <c r="C6" s="11" t="s">
        <v>154</v>
      </c>
      <c r="D6" s="5" t="s">
        <v>18</v>
      </c>
      <c r="E6" s="5">
        <v>1</v>
      </c>
      <c r="F6" s="5">
        <v>2</v>
      </c>
      <c r="G6" s="6">
        <v>2</v>
      </c>
      <c r="H6" s="7">
        <v>20</v>
      </c>
      <c r="I6" s="12">
        <f t="shared" si="0"/>
        <v>105</v>
      </c>
      <c r="J6" s="13">
        <f t="shared" si="1"/>
        <v>105</v>
      </c>
      <c r="K6" s="14">
        <f t="shared" si="2"/>
        <v>114.28571428571429</v>
      </c>
      <c r="L6" s="14"/>
    </row>
    <row r="7" spans="1:12" x14ac:dyDescent="0.25">
      <c r="A7" s="3" t="s">
        <v>179</v>
      </c>
      <c r="B7" s="4">
        <v>20</v>
      </c>
      <c r="C7" s="11" t="s">
        <v>177</v>
      </c>
      <c r="D7" s="5" t="s">
        <v>18</v>
      </c>
      <c r="E7" s="5">
        <v>1</v>
      </c>
      <c r="F7" s="5">
        <v>5</v>
      </c>
      <c r="G7" s="6">
        <v>1</v>
      </c>
      <c r="H7" s="7">
        <v>5</v>
      </c>
      <c r="I7" s="12">
        <f t="shared" si="0"/>
        <v>336</v>
      </c>
      <c r="J7" s="13">
        <f t="shared" si="1"/>
        <v>336</v>
      </c>
      <c r="K7" s="14">
        <f t="shared" si="2"/>
        <v>35.714285714285715</v>
      </c>
      <c r="L7" s="14"/>
    </row>
    <row r="8" spans="1:12" x14ac:dyDescent="0.25">
      <c r="A8" s="3" t="s">
        <v>180</v>
      </c>
      <c r="B8" s="36">
        <v>10</v>
      </c>
      <c r="C8" s="11" t="s">
        <v>154</v>
      </c>
      <c r="D8" s="5" t="s">
        <v>18</v>
      </c>
      <c r="E8" s="5">
        <v>1</v>
      </c>
      <c r="F8" s="5">
        <v>1</v>
      </c>
      <c r="G8" s="6">
        <v>1</v>
      </c>
      <c r="H8" s="30">
        <v>30</v>
      </c>
      <c r="I8" s="12">
        <f t="shared" si="0"/>
        <v>140</v>
      </c>
      <c r="J8" s="13">
        <f t="shared" si="1"/>
        <v>140</v>
      </c>
      <c r="K8" s="14">
        <f t="shared" si="2"/>
        <v>42.857142857142854</v>
      </c>
      <c r="L8" s="14"/>
    </row>
    <row r="9" spans="1:12" x14ac:dyDescent="0.25">
      <c r="A9" s="3" t="s">
        <v>181</v>
      </c>
      <c r="B9" s="36">
        <v>29</v>
      </c>
      <c r="C9" s="11" t="s">
        <v>93</v>
      </c>
      <c r="D9" s="5" t="s">
        <v>18</v>
      </c>
      <c r="E9" s="5">
        <v>1</v>
      </c>
      <c r="F9" s="5">
        <v>2</v>
      </c>
      <c r="G9" s="6">
        <v>2</v>
      </c>
      <c r="H9" s="30">
        <v>20</v>
      </c>
      <c r="I9" s="12">
        <f t="shared" si="0"/>
        <v>152.25</v>
      </c>
      <c r="J9" s="13">
        <f t="shared" si="1"/>
        <v>152.25</v>
      </c>
      <c r="K9" s="14">
        <f t="shared" si="2"/>
        <v>114.28571428571429</v>
      </c>
      <c r="L9" s="14"/>
    </row>
    <row r="10" spans="1:12" x14ac:dyDescent="0.25">
      <c r="A10" s="3" t="s">
        <v>182</v>
      </c>
      <c r="B10" s="36">
        <v>29</v>
      </c>
      <c r="C10" s="11" t="s">
        <v>183</v>
      </c>
      <c r="D10" s="5" t="s">
        <v>18</v>
      </c>
      <c r="E10" s="5">
        <v>1</v>
      </c>
      <c r="F10" s="5">
        <v>10</v>
      </c>
      <c r="G10" s="6">
        <v>1</v>
      </c>
      <c r="H10" s="30">
        <v>5</v>
      </c>
      <c r="I10" s="12">
        <f t="shared" si="0"/>
        <v>243.6</v>
      </c>
      <c r="J10" s="13">
        <f t="shared" si="1"/>
        <v>243.6</v>
      </c>
      <c r="K10" s="14">
        <f t="shared" si="2"/>
        <v>71.428571428571431</v>
      </c>
      <c r="L10" s="14"/>
    </row>
    <row r="11" spans="1:12" x14ac:dyDescent="0.25">
      <c r="A11" s="3" t="s">
        <v>184</v>
      </c>
      <c r="B11" s="36">
        <v>28</v>
      </c>
      <c r="C11" s="11" t="s">
        <v>93</v>
      </c>
      <c r="D11" s="5" t="s">
        <v>18</v>
      </c>
      <c r="E11" s="5">
        <v>1</v>
      </c>
      <c r="F11" s="5">
        <v>2</v>
      </c>
      <c r="G11" s="6">
        <v>2</v>
      </c>
      <c r="H11" s="47">
        <v>20</v>
      </c>
      <c r="I11" s="12">
        <f t="shared" si="0"/>
        <v>147</v>
      </c>
      <c r="J11" s="13">
        <f t="shared" si="1"/>
        <v>147</v>
      </c>
      <c r="K11" s="14">
        <f t="shared" si="2"/>
        <v>114.28571428571429</v>
      </c>
      <c r="L11" s="14"/>
    </row>
    <row r="12" spans="1:12" x14ac:dyDescent="0.25">
      <c r="A12" s="3" t="s">
        <v>185</v>
      </c>
      <c r="B12" s="36">
        <v>28</v>
      </c>
      <c r="C12" s="11" t="s">
        <v>183</v>
      </c>
      <c r="D12" s="5" t="s">
        <v>18</v>
      </c>
      <c r="E12" s="5">
        <v>1</v>
      </c>
      <c r="F12" s="5">
        <v>10</v>
      </c>
      <c r="G12" s="6">
        <v>1</v>
      </c>
      <c r="H12" s="30">
        <v>5</v>
      </c>
      <c r="I12" s="12">
        <f t="shared" si="0"/>
        <v>235.2</v>
      </c>
      <c r="J12" s="13">
        <f t="shared" si="1"/>
        <v>235.2</v>
      </c>
      <c r="K12" s="14">
        <f t="shared" si="2"/>
        <v>71.428571428571431</v>
      </c>
      <c r="L12" s="14"/>
    </row>
    <row r="13" spans="1:12" x14ac:dyDescent="0.25">
      <c r="A13" s="3" t="s">
        <v>186</v>
      </c>
      <c r="B13" s="36">
        <v>5</v>
      </c>
      <c r="C13" s="11" t="s">
        <v>154</v>
      </c>
      <c r="D13" s="5" t="s">
        <v>18</v>
      </c>
      <c r="E13" s="5">
        <v>1</v>
      </c>
      <c r="F13" s="5">
        <v>1</v>
      </c>
      <c r="G13" s="6">
        <v>1</v>
      </c>
      <c r="H13" s="51">
        <v>20</v>
      </c>
      <c r="I13" s="12">
        <f t="shared" si="0"/>
        <v>105</v>
      </c>
      <c r="J13" s="13">
        <f t="shared" si="1"/>
        <v>105</v>
      </c>
      <c r="K13" s="14">
        <f t="shared" si="2"/>
        <v>28.571428571428573</v>
      </c>
      <c r="L13" s="14"/>
    </row>
    <row r="14" spans="1:12" x14ac:dyDescent="0.25">
      <c r="A14" s="55" t="s">
        <v>187</v>
      </c>
      <c r="B14" s="36">
        <v>10</v>
      </c>
      <c r="C14" s="11" t="s">
        <v>154</v>
      </c>
      <c r="D14" s="11" t="s">
        <v>18</v>
      </c>
      <c r="E14" s="5">
        <v>1</v>
      </c>
      <c r="F14" s="6">
        <v>1</v>
      </c>
      <c r="G14" s="6">
        <v>1</v>
      </c>
      <c r="H14" s="30">
        <v>30</v>
      </c>
      <c r="I14" s="12">
        <f t="shared" si="0"/>
        <v>140</v>
      </c>
      <c r="J14" s="13">
        <f t="shared" si="1"/>
        <v>140</v>
      </c>
      <c r="K14" s="14">
        <f t="shared" si="2"/>
        <v>42.857142857142854</v>
      </c>
      <c r="L14" s="14"/>
    </row>
    <row r="15" spans="1:12" x14ac:dyDescent="0.25">
      <c r="A15" s="3" t="s">
        <v>188</v>
      </c>
      <c r="B15" s="36">
        <v>29</v>
      </c>
      <c r="C15" s="11" t="s">
        <v>93</v>
      </c>
      <c r="D15" s="5" t="s">
        <v>18</v>
      </c>
      <c r="E15" s="5">
        <v>1</v>
      </c>
      <c r="F15" s="5">
        <v>2</v>
      </c>
      <c r="G15" s="6">
        <v>2</v>
      </c>
      <c r="H15" s="30">
        <v>20</v>
      </c>
      <c r="I15" s="12">
        <f t="shared" si="0"/>
        <v>152.25</v>
      </c>
      <c r="J15" s="13">
        <f t="shared" si="1"/>
        <v>152.25</v>
      </c>
      <c r="K15" s="14">
        <f t="shared" si="2"/>
        <v>114.28571428571429</v>
      </c>
      <c r="L15" s="14"/>
    </row>
    <row r="16" spans="1:12" x14ac:dyDescent="0.25">
      <c r="A16" s="3" t="s">
        <v>189</v>
      </c>
      <c r="B16" s="36">
        <v>29</v>
      </c>
      <c r="C16" s="11" t="s">
        <v>183</v>
      </c>
      <c r="D16" s="5" t="s">
        <v>18</v>
      </c>
      <c r="E16" s="5">
        <v>1</v>
      </c>
      <c r="F16" s="5">
        <v>10</v>
      </c>
      <c r="G16" s="6">
        <v>1</v>
      </c>
      <c r="H16" s="30">
        <v>5</v>
      </c>
      <c r="I16" s="12">
        <f t="shared" si="0"/>
        <v>243.6</v>
      </c>
      <c r="J16" s="13">
        <f t="shared" si="1"/>
        <v>243.6</v>
      </c>
      <c r="K16" s="14">
        <f t="shared" si="2"/>
        <v>71.428571428571431</v>
      </c>
      <c r="L16" s="14"/>
    </row>
    <row r="17" spans="1:12" x14ac:dyDescent="0.25">
      <c r="A17" s="3" t="s">
        <v>190</v>
      </c>
      <c r="B17" s="36">
        <v>28</v>
      </c>
      <c r="C17" s="11" t="s">
        <v>93</v>
      </c>
      <c r="D17" s="5" t="s">
        <v>18</v>
      </c>
      <c r="E17" s="5">
        <v>1</v>
      </c>
      <c r="F17" s="5">
        <v>2</v>
      </c>
      <c r="G17" s="6">
        <v>2</v>
      </c>
      <c r="H17" s="47">
        <v>20</v>
      </c>
      <c r="I17" s="12">
        <f t="shared" si="0"/>
        <v>147</v>
      </c>
      <c r="J17" s="13">
        <f t="shared" si="1"/>
        <v>147</v>
      </c>
      <c r="K17" s="14">
        <f t="shared" si="2"/>
        <v>114.28571428571429</v>
      </c>
      <c r="L17" s="14"/>
    </row>
    <row r="18" spans="1:12" x14ac:dyDescent="0.25">
      <c r="A18" s="3" t="s">
        <v>191</v>
      </c>
      <c r="B18" s="36">
        <v>28</v>
      </c>
      <c r="C18" s="11" t="s">
        <v>183</v>
      </c>
      <c r="D18" s="5" t="s">
        <v>18</v>
      </c>
      <c r="E18" s="5">
        <v>1</v>
      </c>
      <c r="F18" s="5">
        <v>10</v>
      </c>
      <c r="G18" s="6">
        <v>1</v>
      </c>
      <c r="H18" s="30">
        <v>5</v>
      </c>
      <c r="I18" s="12">
        <f t="shared" si="0"/>
        <v>235.2</v>
      </c>
      <c r="J18" s="13">
        <f t="shared" si="1"/>
        <v>235.2</v>
      </c>
      <c r="K18" s="14">
        <f t="shared" si="2"/>
        <v>71.428571428571431</v>
      </c>
      <c r="L18" s="14"/>
    </row>
    <row r="19" spans="1:12" x14ac:dyDescent="0.25">
      <c r="A19" s="3" t="s">
        <v>192</v>
      </c>
      <c r="B19" s="36">
        <v>5</v>
      </c>
      <c r="C19" s="11" t="s">
        <v>154</v>
      </c>
      <c r="D19" s="5" t="s">
        <v>18</v>
      </c>
      <c r="E19" s="5">
        <v>1</v>
      </c>
      <c r="F19" s="5">
        <v>1</v>
      </c>
      <c r="G19" s="6">
        <v>1</v>
      </c>
      <c r="H19" s="51">
        <v>15</v>
      </c>
      <c r="I19" s="12">
        <f t="shared" si="0"/>
        <v>140</v>
      </c>
      <c r="J19" s="13">
        <f t="shared" si="1"/>
        <v>140</v>
      </c>
      <c r="K19" s="14">
        <f t="shared" si="2"/>
        <v>21.428571428571427</v>
      </c>
      <c r="L19" s="14"/>
    </row>
    <row r="20" spans="1:12" x14ac:dyDescent="0.25">
      <c r="A20" s="3" t="s">
        <v>193</v>
      </c>
      <c r="B20" s="36">
        <v>5</v>
      </c>
      <c r="C20" s="11" t="s">
        <v>173</v>
      </c>
      <c r="D20" s="5" t="s">
        <v>18</v>
      </c>
      <c r="E20" s="5">
        <v>1</v>
      </c>
      <c r="F20" s="5">
        <v>1</v>
      </c>
      <c r="G20" s="6">
        <v>1</v>
      </c>
      <c r="H20" s="30">
        <v>15</v>
      </c>
      <c r="I20" s="12">
        <f t="shared" si="0"/>
        <v>140</v>
      </c>
      <c r="J20" s="13">
        <f t="shared" si="1"/>
        <v>140</v>
      </c>
      <c r="K20" s="14">
        <f t="shared" si="2"/>
        <v>21.428571428571427</v>
      </c>
      <c r="L20" s="51"/>
    </row>
    <row r="21" spans="1:12" x14ac:dyDescent="0.25">
      <c r="A21" s="3" t="s">
        <v>194</v>
      </c>
      <c r="B21" s="36">
        <v>5</v>
      </c>
      <c r="C21" s="11" t="s">
        <v>173</v>
      </c>
      <c r="D21" s="5" t="s">
        <v>18</v>
      </c>
      <c r="E21" s="5">
        <v>1</v>
      </c>
      <c r="F21" s="5">
        <v>1</v>
      </c>
      <c r="G21" s="6">
        <v>1</v>
      </c>
      <c r="H21" s="30">
        <v>15</v>
      </c>
      <c r="I21" s="12">
        <f t="shared" si="0"/>
        <v>140</v>
      </c>
      <c r="J21" s="13">
        <f t="shared" si="1"/>
        <v>140</v>
      </c>
      <c r="K21" s="14">
        <f t="shared" si="2"/>
        <v>21.428571428571427</v>
      </c>
      <c r="L21" s="51"/>
    </row>
    <row r="22" spans="1:12" x14ac:dyDescent="0.25">
      <c r="A22" s="55" t="s">
        <v>195</v>
      </c>
      <c r="B22" s="63">
        <v>10</v>
      </c>
      <c r="C22" s="11" t="s">
        <v>154</v>
      </c>
      <c r="D22" s="11" t="s">
        <v>18</v>
      </c>
      <c r="E22" s="5">
        <v>1</v>
      </c>
      <c r="F22" s="5">
        <v>1</v>
      </c>
      <c r="G22" s="6">
        <v>1</v>
      </c>
      <c r="H22" s="30">
        <v>30</v>
      </c>
      <c r="I22" s="57">
        <f t="shared" si="0"/>
        <v>140</v>
      </c>
      <c r="J22" s="58">
        <f t="shared" si="1"/>
        <v>140</v>
      </c>
      <c r="K22" s="59">
        <f t="shared" si="2"/>
        <v>42.857142857142854</v>
      </c>
      <c r="L22" s="51"/>
    </row>
    <row r="23" spans="1:12" s="9" customFormat="1" ht="10" x14ac:dyDescent="0.2">
      <c r="A23" s="3" t="s">
        <v>196</v>
      </c>
      <c r="B23" s="36">
        <v>29</v>
      </c>
      <c r="C23" s="11" t="s">
        <v>93</v>
      </c>
      <c r="D23" s="5" t="s">
        <v>18</v>
      </c>
      <c r="E23" s="5">
        <v>1</v>
      </c>
      <c r="F23" s="5">
        <v>2</v>
      </c>
      <c r="G23" s="6">
        <v>2</v>
      </c>
      <c r="H23" s="30">
        <v>20</v>
      </c>
      <c r="I23" s="57">
        <f t="shared" si="0"/>
        <v>152.25</v>
      </c>
      <c r="J23" s="58">
        <f t="shared" si="1"/>
        <v>152.25</v>
      </c>
      <c r="K23" s="59">
        <f t="shared" si="2"/>
        <v>114.28571428571429</v>
      </c>
      <c r="L23" s="14"/>
    </row>
    <row r="24" spans="1:12" s="9" customFormat="1" ht="10" x14ac:dyDescent="0.2">
      <c r="A24" s="3" t="s">
        <v>197</v>
      </c>
      <c r="B24" s="36">
        <v>29</v>
      </c>
      <c r="C24" s="11" t="s">
        <v>183</v>
      </c>
      <c r="D24" s="5" t="s">
        <v>18</v>
      </c>
      <c r="E24" s="5">
        <v>1</v>
      </c>
      <c r="F24" s="5">
        <v>10</v>
      </c>
      <c r="G24" s="6">
        <v>1</v>
      </c>
      <c r="H24" s="30">
        <v>5</v>
      </c>
      <c r="I24" s="57">
        <f t="shared" si="0"/>
        <v>243.6</v>
      </c>
      <c r="J24" s="58">
        <f t="shared" si="1"/>
        <v>243.6</v>
      </c>
      <c r="K24" s="59">
        <f t="shared" si="2"/>
        <v>71.428571428571431</v>
      </c>
      <c r="L24" s="14"/>
    </row>
    <row r="25" spans="1:12" s="9" customFormat="1" ht="10" x14ac:dyDescent="0.2">
      <c r="A25" s="3" t="s">
        <v>198</v>
      </c>
      <c r="B25" s="36">
        <v>28</v>
      </c>
      <c r="C25" s="11" t="s">
        <v>93</v>
      </c>
      <c r="D25" s="5" t="s">
        <v>18</v>
      </c>
      <c r="E25" s="5">
        <v>1</v>
      </c>
      <c r="F25" s="5">
        <v>2</v>
      </c>
      <c r="G25" s="6">
        <v>2</v>
      </c>
      <c r="H25" s="47">
        <v>20</v>
      </c>
      <c r="I25" s="57">
        <f t="shared" si="0"/>
        <v>147</v>
      </c>
      <c r="J25" s="58">
        <f t="shared" si="1"/>
        <v>147</v>
      </c>
      <c r="K25" s="59">
        <f t="shared" si="2"/>
        <v>114.28571428571429</v>
      </c>
      <c r="L25" s="14"/>
    </row>
    <row r="26" spans="1:12" s="9" customFormat="1" ht="10" x14ac:dyDescent="0.2">
      <c r="A26" s="3" t="s">
        <v>199</v>
      </c>
      <c r="B26" s="36">
        <v>28</v>
      </c>
      <c r="C26" s="11" t="s">
        <v>183</v>
      </c>
      <c r="D26" s="5" t="s">
        <v>18</v>
      </c>
      <c r="E26" s="5">
        <v>1</v>
      </c>
      <c r="F26" s="5">
        <v>10</v>
      </c>
      <c r="G26" s="6">
        <v>1</v>
      </c>
      <c r="H26" s="30">
        <v>5</v>
      </c>
      <c r="I26" s="57">
        <f t="shared" si="0"/>
        <v>235.2</v>
      </c>
      <c r="J26" s="58">
        <f t="shared" si="1"/>
        <v>235.2</v>
      </c>
      <c r="K26" s="59">
        <f t="shared" si="2"/>
        <v>71.428571428571431</v>
      </c>
      <c r="L26" s="14"/>
    </row>
    <row r="27" spans="1:12" s="9" customFormat="1" ht="10" x14ac:dyDescent="0.2">
      <c r="A27" s="3" t="s">
        <v>200</v>
      </c>
      <c r="B27" s="36">
        <v>5</v>
      </c>
      <c r="C27" s="11" t="s">
        <v>154</v>
      </c>
      <c r="D27" s="5" t="s">
        <v>18</v>
      </c>
      <c r="E27" s="5">
        <v>1</v>
      </c>
      <c r="F27" s="5">
        <v>1</v>
      </c>
      <c r="G27" s="6">
        <v>1</v>
      </c>
      <c r="H27" s="51">
        <v>20</v>
      </c>
      <c r="I27" s="57">
        <f t="shared" si="0"/>
        <v>105</v>
      </c>
      <c r="J27" s="58">
        <f t="shared" si="1"/>
        <v>105</v>
      </c>
      <c r="K27" s="59">
        <f t="shared" si="2"/>
        <v>28.571428571428573</v>
      </c>
      <c r="L27" s="14"/>
    </row>
    <row r="28" spans="1:12" s="9" customFormat="1" ht="10" x14ac:dyDescent="0.2">
      <c r="A28" s="3" t="s">
        <v>201</v>
      </c>
      <c r="B28" s="36">
        <v>29</v>
      </c>
      <c r="C28" s="11" t="s">
        <v>93</v>
      </c>
      <c r="D28" s="5" t="s">
        <v>18</v>
      </c>
      <c r="E28" s="5">
        <v>1</v>
      </c>
      <c r="F28" s="5">
        <v>2</v>
      </c>
      <c r="G28" s="6">
        <v>2</v>
      </c>
      <c r="H28" s="30">
        <v>20</v>
      </c>
      <c r="I28" s="57">
        <f t="shared" si="0"/>
        <v>152.25</v>
      </c>
      <c r="J28" s="58">
        <f t="shared" si="1"/>
        <v>152.25</v>
      </c>
      <c r="K28" s="59">
        <f t="shared" si="2"/>
        <v>114.28571428571429</v>
      </c>
      <c r="L28" s="14"/>
    </row>
    <row r="29" spans="1:12" s="9" customFormat="1" ht="10" x14ac:dyDescent="0.2">
      <c r="A29" s="3" t="s">
        <v>202</v>
      </c>
      <c r="B29" s="36">
        <v>29</v>
      </c>
      <c r="C29" s="11" t="s">
        <v>183</v>
      </c>
      <c r="D29" s="5" t="s">
        <v>18</v>
      </c>
      <c r="E29" s="5">
        <v>1</v>
      </c>
      <c r="F29" s="5">
        <v>10</v>
      </c>
      <c r="G29" s="6">
        <v>1</v>
      </c>
      <c r="H29" s="30">
        <v>5</v>
      </c>
      <c r="I29" s="57">
        <f t="shared" si="0"/>
        <v>243.6</v>
      </c>
      <c r="J29" s="58">
        <f t="shared" si="1"/>
        <v>243.6</v>
      </c>
      <c r="K29" s="59">
        <f t="shared" si="2"/>
        <v>71.428571428571431</v>
      </c>
      <c r="L29" s="14"/>
    </row>
    <row r="30" spans="1:12" s="9" customFormat="1" ht="10" x14ac:dyDescent="0.2">
      <c r="A30" s="3" t="s">
        <v>203</v>
      </c>
      <c r="B30" s="36">
        <v>28</v>
      </c>
      <c r="C30" s="11" t="s">
        <v>93</v>
      </c>
      <c r="D30" s="5" t="s">
        <v>18</v>
      </c>
      <c r="E30" s="5">
        <v>1</v>
      </c>
      <c r="F30" s="5">
        <v>2</v>
      </c>
      <c r="G30" s="6">
        <v>2</v>
      </c>
      <c r="H30" s="47">
        <v>20</v>
      </c>
      <c r="I30" s="57">
        <f t="shared" si="0"/>
        <v>147</v>
      </c>
      <c r="J30" s="58">
        <f t="shared" si="1"/>
        <v>147</v>
      </c>
      <c r="K30" s="59">
        <f t="shared" si="2"/>
        <v>114.28571428571429</v>
      </c>
      <c r="L30" s="14"/>
    </row>
    <row r="31" spans="1:12" x14ac:dyDescent="0.25">
      <c r="A31" s="3" t="s">
        <v>204</v>
      </c>
      <c r="B31" s="36">
        <v>28</v>
      </c>
      <c r="C31" s="11" t="s">
        <v>183</v>
      </c>
      <c r="D31" s="5" t="s">
        <v>18</v>
      </c>
      <c r="E31" s="5">
        <v>1</v>
      </c>
      <c r="F31" s="5">
        <v>10</v>
      </c>
      <c r="G31" s="6">
        <v>1</v>
      </c>
      <c r="H31" s="30">
        <v>5</v>
      </c>
      <c r="I31" s="57">
        <f t="shared" si="0"/>
        <v>235.2</v>
      </c>
      <c r="J31" s="58">
        <f t="shared" si="1"/>
        <v>235.2</v>
      </c>
      <c r="K31" s="59">
        <f t="shared" si="2"/>
        <v>71.428571428571431</v>
      </c>
      <c r="L31" s="14"/>
    </row>
    <row r="32" spans="1:12" x14ac:dyDescent="0.25">
      <c r="A32" s="3" t="s">
        <v>205</v>
      </c>
      <c r="B32" s="46">
        <v>5</v>
      </c>
      <c r="C32" s="11" t="s">
        <v>154</v>
      </c>
      <c r="D32" s="5" t="s">
        <v>18</v>
      </c>
      <c r="E32" s="5">
        <v>1</v>
      </c>
      <c r="F32" s="5">
        <v>1</v>
      </c>
      <c r="G32" s="6">
        <v>1</v>
      </c>
      <c r="H32" s="51">
        <v>15</v>
      </c>
      <c r="I32" s="57">
        <f t="shared" si="0"/>
        <v>140</v>
      </c>
      <c r="J32" s="58">
        <f t="shared" si="1"/>
        <v>140</v>
      </c>
      <c r="K32" s="59">
        <f t="shared" si="2"/>
        <v>21.428571428571427</v>
      </c>
      <c r="L32" s="14"/>
    </row>
    <row r="33" spans="1:12" x14ac:dyDescent="0.25">
      <c r="A33" s="64" t="s">
        <v>206</v>
      </c>
      <c r="B33" s="36">
        <v>8</v>
      </c>
      <c r="C33" s="65" t="s">
        <v>93</v>
      </c>
      <c r="D33" s="5" t="s">
        <v>18</v>
      </c>
      <c r="E33" s="5">
        <v>1</v>
      </c>
      <c r="F33" s="5">
        <v>2</v>
      </c>
      <c r="G33" s="6">
        <v>2</v>
      </c>
      <c r="H33" s="51">
        <v>20</v>
      </c>
      <c r="I33" s="57">
        <f t="shared" si="0"/>
        <v>42</v>
      </c>
      <c r="J33" s="58">
        <f t="shared" si="1"/>
        <v>42</v>
      </c>
      <c r="K33" s="59">
        <f t="shared" si="2"/>
        <v>114.28571428571429</v>
      </c>
      <c r="L33" s="14"/>
    </row>
    <row r="34" spans="1:12" x14ac:dyDescent="0.25">
      <c r="A34" s="3" t="s">
        <v>207</v>
      </c>
      <c r="B34" s="66">
        <v>4</v>
      </c>
      <c r="C34" s="11" t="s">
        <v>154</v>
      </c>
      <c r="D34" s="5" t="s">
        <v>18</v>
      </c>
      <c r="E34" s="5">
        <v>1</v>
      </c>
      <c r="F34" s="5">
        <v>1</v>
      </c>
      <c r="G34" s="6">
        <v>1</v>
      </c>
      <c r="H34" s="7">
        <v>20</v>
      </c>
      <c r="I34" s="12">
        <f t="shared" si="0"/>
        <v>84</v>
      </c>
      <c r="J34" s="13">
        <f t="shared" si="1"/>
        <v>84</v>
      </c>
      <c r="K34" s="14">
        <f t="shared" si="2"/>
        <v>28.571428571428573</v>
      </c>
      <c r="L34" s="8"/>
    </row>
    <row r="35" spans="1:12" x14ac:dyDescent="0.25">
      <c r="A35" s="51" t="s">
        <v>208</v>
      </c>
      <c r="B35" s="52">
        <v>10</v>
      </c>
      <c r="C35" s="11" t="s">
        <v>154</v>
      </c>
      <c r="D35" s="32" t="s">
        <v>18</v>
      </c>
      <c r="E35" s="5">
        <v>1</v>
      </c>
      <c r="F35" s="5">
        <v>1</v>
      </c>
      <c r="G35" s="5">
        <v>1</v>
      </c>
      <c r="H35" s="30">
        <v>30</v>
      </c>
      <c r="I35" s="12">
        <f>(420*Terreo!B41)/(G35*Terreo!H41)/F35</f>
        <v>630</v>
      </c>
      <c r="J35" s="13">
        <f t="shared" si="1"/>
        <v>630</v>
      </c>
      <c r="K35" s="14">
        <f>Terreo!B41*600/J35</f>
        <v>14.285714285714286</v>
      </c>
      <c r="L35" s="8"/>
    </row>
    <row r="36" spans="1:12" x14ac:dyDescent="0.25">
      <c r="A36" s="3" t="s">
        <v>209</v>
      </c>
      <c r="B36" s="4">
        <v>10</v>
      </c>
      <c r="C36" s="11" t="s">
        <v>173</v>
      </c>
      <c r="D36" s="5" t="s">
        <v>18</v>
      </c>
      <c r="E36" s="5">
        <v>1</v>
      </c>
      <c r="F36" s="5">
        <v>1</v>
      </c>
      <c r="G36" s="6">
        <v>1</v>
      </c>
      <c r="H36" s="30">
        <v>30</v>
      </c>
      <c r="I36" s="57">
        <f>(420*B36)/(G36*H36)/F36</f>
        <v>140</v>
      </c>
      <c r="J36" s="58">
        <f t="shared" si="1"/>
        <v>140</v>
      </c>
      <c r="K36" s="59">
        <f>B36*600/J36</f>
        <v>42.857142857142854</v>
      </c>
      <c r="L36" s="51"/>
    </row>
    <row r="37" spans="1:12" x14ac:dyDescent="0.25">
      <c r="A37" s="55" t="s">
        <v>210</v>
      </c>
      <c r="B37" s="63">
        <v>10</v>
      </c>
      <c r="C37" s="11" t="s">
        <v>154</v>
      </c>
      <c r="D37" s="11" t="s">
        <v>18</v>
      </c>
      <c r="E37" s="5">
        <v>1</v>
      </c>
      <c r="F37" s="5">
        <v>1</v>
      </c>
      <c r="G37" s="6">
        <v>1</v>
      </c>
      <c r="H37" s="30">
        <v>30</v>
      </c>
      <c r="I37" s="57">
        <f>(420*B37)/(G37*H37)/F37</f>
        <v>140</v>
      </c>
      <c r="J37" s="58">
        <f t="shared" si="1"/>
        <v>140</v>
      </c>
      <c r="K37" s="59">
        <f>B37*600/J37</f>
        <v>42.857142857142854</v>
      </c>
      <c r="L37" s="51"/>
    </row>
    <row r="38" spans="1:12" x14ac:dyDescent="0.25">
      <c r="A38" s="55" t="s">
        <v>211</v>
      </c>
      <c r="B38" s="4">
        <v>10</v>
      </c>
      <c r="C38" s="11" t="s">
        <v>173</v>
      </c>
      <c r="D38" s="5" t="s">
        <v>18</v>
      </c>
      <c r="E38" s="5">
        <v>1</v>
      </c>
      <c r="F38" s="5">
        <v>1</v>
      </c>
      <c r="G38" s="6">
        <v>1</v>
      </c>
      <c r="H38" s="30">
        <v>30</v>
      </c>
      <c r="I38" s="57">
        <f>(420*B38)/(G38*H38)/F38</f>
        <v>140</v>
      </c>
      <c r="J38" s="58">
        <f t="shared" si="1"/>
        <v>140</v>
      </c>
      <c r="K38" s="59">
        <f>B38*600/J38</f>
        <v>42.857142857142854</v>
      </c>
      <c r="L38" s="51"/>
    </row>
    <row r="39" spans="1:12" x14ac:dyDescent="0.25">
      <c r="A39" s="33" t="s">
        <v>94</v>
      </c>
      <c r="B39" s="34">
        <f>B2+B3+B4+B6+B8+B9+B11+B13+B14+B15+B17+B19+B20+B21+B22+B23+B25+B27+B28+B30+B32</f>
        <v>343</v>
      </c>
      <c r="C39" s="33"/>
      <c r="D39" s="33"/>
      <c r="E39" s="33"/>
      <c r="F39" s="33"/>
      <c r="G39" s="33"/>
      <c r="H39" s="33"/>
      <c r="I39" s="33"/>
      <c r="J39" s="33"/>
      <c r="K39" s="35">
        <f>SUM(K1:K38)</f>
        <v>2399.9999999999986</v>
      </c>
      <c r="L39" s="33">
        <f>K39/600</f>
        <v>3.9999999999999978</v>
      </c>
    </row>
  </sheetData>
  <printOptions horizontalCentered="1"/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"/>
  <sheetViews>
    <sheetView zoomScaleNormal="100" workbookViewId="0">
      <pane ySplit="1" topLeftCell="A2" activePane="bottomLeft" state="frozen"/>
      <selection activeCell="C16" sqref="C16"/>
      <selection pane="bottomLeft" activeCell="C16" sqref="C16"/>
    </sheetView>
  </sheetViews>
  <sheetFormatPr defaultRowHeight="12.5" x14ac:dyDescent="0.25"/>
  <cols>
    <col min="1" max="1" width="26.54296875" customWidth="1"/>
    <col min="2" max="2" width="9.453125"/>
    <col min="3" max="3" width="47.453125"/>
    <col min="4" max="5" width="12.08984375"/>
    <col min="6" max="7" width="9.7265625"/>
    <col min="8" max="8" width="14.81640625"/>
    <col min="9" max="9" width="12"/>
    <col min="10" max="10" width="13.08984375"/>
    <col min="11" max="11" width="15.1796875"/>
    <col min="12" max="1025" width="9.1796875"/>
  </cols>
  <sheetData>
    <row r="1" spans="1:12" s="2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9" customFormat="1" ht="10" x14ac:dyDescent="0.2">
      <c r="A2" s="3" t="s">
        <v>212</v>
      </c>
      <c r="B2" s="4">
        <v>600</v>
      </c>
      <c r="C2" s="11" t="s">
        <v>213</v>
      </c>
      <c r="D2" s="5" t="s">
        <v>18</v>
      </c>
      <c r="E2" s="5">
        <v>1</v>
      </c>
      <c r="F2" s="5">
        <v>1</v>
      </c>
      <c r="G2" s="6">
        <v>1</v>
      </c>
      <c r="H2" s="7">
        <f>7*60</f>
        <v>420</v>
      </c>
      <c r="I2" s="12">
        <f>(420*B2)/(G2*H2)/F2</f>
        <v>600</v>
      </c>
      <c r="J2" s="13">
        <f>I2*E2</f>
        <v>600</v>
      </c>
      <c r="K2" s="14">
        <f>B2*600/J2</f>
        <v>600</v>
      </c>
      <c r="L2" s="8"/>
    </row>
    <row r="3" spans="1:12" x14ac:dyDescent="0.25">
      <c r="A3" s="33" t="s">
        <v>94</v>
      </c>
      <c r="B3" s="34">
        <f>B2</f>
        <v>600</v>
      </c>
      <c r="C3" s="33"/>
      <c r="D3" s="33"/>
      <c r="E3" s="33"/>
      <c r="F3" s="33"/>
      <c r="G3" s="33"/>
      <c r="H3" s="33"/>
      <c r="I3" s="33"/>
      <c r="J3" s="33"/>
      <c r="K3" s="35">
        <f>SUM(K1:K2)</f>
        <v>600</v>
      </c>
      <c r="L3" s="33">
        <f>K3/600</f>
        <v>1</v>
      </c>
    </row>
  </sheetData>
  <printOptions horizontalCentered="1"/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7"/>
  <sheetViews>
    <sheetView zoomScaleNormal="100" workbookViewId="0">
      <pane ySplit="1" topLeftCell="A2" activePane="bottomLeft" state="frozen"/>
      <selection activeCell="C16" sqref="C16"/>
      <selection pane="bottomLeft"/>
    </sheetView>
  </sheetViews>
  <sheetFormatPr defaultRowHeight="12.5" x14ac:dyDescent="0.25"/>
  <cols>
    <col min="1" max="1" width="25.54296875" style="67"/>
    <col min="2" max="2" width="9.453125"/>
    <col min="3" max="3" width="47.453125"/>
    <col min="4" max="5" width="12.08984375"/>
    <col min="6" max="7" width="9.7265625"/>
    <col min="8" max="8" width="14.81640625"/>
    <col min="9" max="9" width="12"/>
    <col min="10" max="10" width="13.08984375"/>
    <col min="11" max="11" width="14.7265625"/>
    <col min="12" max="1025" width="9.1796875"/>
  </cols>
  <sheetData>
    <row r="1" spans="1:12" s="2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9" customFormat="1" ht="10" x14ac:dyDescent="0.2">
      <c r="A2" s="83" t="s">
        <v>214</v>
      </c>
      <c r="B2" s="56">
        <v>4083.87</v>
      </c>
      <c r="C2" s="70" t="s">
        <v>215</v>
      </c>
      <c r="D2" s="70" t="s">
        <v>24</v>
      </c>
      <c r="E2" s="5">
        <v>7</v>
      </c>
      <c r="F2" s="5">
        <v>3</v>
      </c>
      <c r="G2" s="6">
        <v>2</v>
      </c>
      <c r="H2" s="71">
        <v>420</v>
      </c>
      <c r="I2" s="57">
        <f>(420*B2)/(G2*H2)/F2</f>
        <v>680.64499999999998</v>
      </c>
      <c r="J2" s="58">
        <f>I2*E2</f>
        <v>4764.5149999999994</v>
      </c>
      <c r="K2" s="59">
        <f>(B2*1200)/J2</f>
        <v>1028.5714285714287</v>
      </c>
      <c r="L2" s="51"/>
    </row>
    <row r="3" spans="1:12" s="9" customFormat="1" ht="10" x14ac:dyDescent="0.2">
      <c r="A3" s="83" t="s">
        <v>216</v>
      </c>
      <c r="B3" s="56">
        <v>7259.98</v>
      </c>
      <c r="C3" s="70" t="s">
        <v>217</v>
      </c>
      <c r="D3" s="70" t="s">
        <v>24</v>
      </c>
      <c r="E3" s="5">
        <v>7</v>
      </c>
      <c r="F3" s="5">
        <v>3</v>
      </c>
      <c r="G3" s="6">
        <v>2</v>
      </c>
      <c r="H3" s="5">
        <v>420</v>
      </c>
      <c r="I3" s="57">
        <f>(420*B3)/(G3*H3)/F3</f>
        <v>1209.9966666666667</v>
      </c>
      <c r="J3" s="58">
        <f>I3*E3</f>
        <v>8469.9766666666674</v>
      </c>
      <c r="K3" s="59">
        <f>(B3*1200)/J3</f>
        <v>1028.5714285714284</v>
      </c>
      <c r="L3" s="51"/>
    </row>
    <row r="4" spans="1:12" x14ac:dyDescent="0.25">
      <c r="A4" s="83" t="s">
        <v>218</v>
      </c>
      <c r="B4" s="56">
        <v>187.5</v>
      </c>
      <c r="C4" s="70" t="s">
        <v>219</v>
      </c>
      <c r="D4" s="70" t="s">
        <v>18</v>
      </c>
      <c r="E4" s="5">
        <v>1</v>
      </c>
      <c r="F4" s="5">
        <v>1</v>
      </c>
      <c r="G4" s="6">
        <v>1</v>
      </c>
      <c r="H4" s="70">
        <v>14</v>
      </c>
      <c r="I4" s="57">
        <f>(420*B4)/(G4*H4)/F4</f>
        <v>5625</v>
      </c>
      <c r="J4" s="58">
        <f>I4*E4</f>
        <v>5625</v>
      </c>
      <c r="K4" s="59">
        <f>(B4*1200)/J4</f>
        <v>40</v>
      </c>
      <c r="L4" s="51"/>
    </row>
    <row r="5" spans="1:12" x14ac:dyDescent="0.25">
      <c r="A5" s="83" t="s">
        <v>218</v>
      </c>
      <c r="B5" s="56">
        <v>187.5</v>
      </c>
      <c r="C5" s="70" t="s">
        <v>220</v>
      </c>
      <c r="D5" s="70" t="s">
        <v>31</v>
      </c>
      <c r="E5" s="5">
        <v>15</v>
      </c>
      <c r="F5" s="5">
        <v>1</v>
      </c>
      <c r="G5" s="6">
        <v>1</v>
      </c>
      <c r="H5" s="70">
        <v>30</v>
      </c>
      <c r="I5" s="57">
        <f>(420*B5)/(G5*H5)/F5</f>
        <v>2625</v>
      </c>
      <c r="J5" s="58">
        <f>I5*E5</f>
        <v>39375</v>
      </c>
      <c r="K5" s="59">
        <f>(B5*1200)/J5</f>
        <v>5.7142857142857144</v>
      </c>
      <c r="L5" s="51"/>
    </row>
    <row r="6" spans="1:12" x14ac:dyDescent="0.25">
      <c r="A6" s="55" t="s">
        <v>221</v>
      </c>
      <c r="B6" s="56">
        <v>7447.48</v>
      </c>
      <c r="C6" s="11" t="s">
        <v>222</v>
      </c>
      <c r="D6" s="11" t="s">
        <v>223</v>
      </c>
      <c r="E6" s="5">
        <v>60</v>
      </c>
      <c r="F6" s="5">
        <v>1</v>
      </c>
      <c r="G6" s="6">
        <v>3</v>
      </c>
      <c r="H6" s="70">
        <f>5*7*60</f>
        <v>2100</v>
      </c>
      <c r="I6" s="57">
        <f>(420*B6)/(G6*H6)/F6</f>
        <v>496.49866666666662</v>
      </c>
      <c r="J6" s="58">
        <f>I6*E6</f>
        <v>29789.919999999998</v>
      </c>
      <c r="K6" s="59">
        <f>(B6*1200)/J6</f>
        <v>300</v>
      </c>
      <c r="L6" s="51"/>
    </row>
    <row r="7" spans="1:12" x14ac:dyDescent="0.25">
      <c r="A7" s="84" t="s">
        <v>94</v>
      </c>
      <c r="B7" s="56">
        <f>SUM(B2:B6)</f>
        <v>19166.329999999998</v>
      </c>
      <c r="C7" s="11"/>
      <c r="D7" s="33"/>
      <c r="E7" s="33"/>
      <c r="F7" s="33"/>
      <c r="G7" s="33"/>
      <c r="H7" s="51"/>
      <c r="I7" s="33"/>
      <c r="J7" s="33"/>
      <c r="K7" s="35">
        <f>ROUND(SUM(K2:K6),0)</f>
        <v>2403</v>
      </c>
      <c r="L7" s="62">
        <f>K7/1200</f>
        <v>2.0024999999999999</v>
      </c>
    </row>
  </sheetData>
  <printOptions horizontalCentered="1"/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1"/>
  <sheetViews>
    <sheetView zoomScaleNormal="100" workbookViewId="0">
      <pane ySplit="1" topLeftCell="A2" activePane="bottomLeft" state="frozen"/>
      <selection activeCell="C16" sqref="C16"/>
      <selection pane="bottomLeft" activeCell="C16" sqref="C16"/>
    </sheetView>
  </sheetViews>
  <sheetFormatPr defaultRowHeight="12.5" x14ac:dyDescent="0.25"/>
  <cols>
    <col min="1" max="1" width="25.54296875" style="67"/>
    <col min="2" max="2" width="9.453125"/>
    <col min="3" max="3" width="47.453125"/>
    <col min="4" max="5" width="12.08984375"/>
    <col min="6" max="7" width="9.7265625"/>
    <col min="8" max="8" width="14.81640625"/>
    <col min="9" max="9" width="13"/>
    <col min="10" max="10" width="13.08984375"/>
    <col min="11" max="11" width="14.453125"/>
    <col min="12" max="1025" width="9.1796875"/>
  </cols>
  <sheetData>
    <row r="1" spans="1:12" s="2" customFormat="1" ht="31.5" x14ac:dyDescent="0.25">
      <c r="A1" s="6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224</v>
      </c>
      <c r="J1" s="1" t="s">
        <v>9</v>
      </c>
      <c r="K1" s="1" t="s">
        <v>10</v>
      </c>
      <c r="L1" s="1" t="s">
        <v>11</v>
      </c>
    </row>
    <row r="2" spans="1:12" s="9" customFormat="1" ht="10" x14ac:dyDescent="0.2">
      <c r="A2" s="69" t="s">
        <v>225</v>
      </c>
      <c r="B2" s="56">
        <f>787.2*2</f>
        <v>1574.4</v>
      </c>
      <c r="C2" s="70" t="s">
        <v>226</v>
      </c>
      <c r="D2" s="70" t="s">
        <v>223</v>
      </c>
      <c r="E2" s="5">
        <v>60</v>
      </c>
      <c r="F2" s="5">
        <v>1</v>
      </c>
      <c r="G2" s="6">
        <v>2</v>
      </c>
      <c r="H2" s="71">
        <f>15*60*8</f>
        <v>7200</v>
      </c>
      <c r="I2" s="57">
        <f>(6300*B2)/(G2*H2)/F2</f>
        <v>688.8</v>
      </c>
      <c r="J2" s="58">
        <f>I2*E2/15</f>
        <v>2755.2</v>
      </c>
      <c r="K2" s="59">
        <f>(B2*3300)/J2</f>
        <v>1885.7142857142858</v>
      </c>
      <c r="L2" s="51"/>
    </row>
    <row r="3" spans="1:12" s="9" customFormat="1" ht="10" x14ac:dyDescent="0.2">
      <c r="A3" s="69" t="s">
        <v>227</v>
      </c>
      <c r="B3" s="56">
        <f>787.2*2</f>
        <v>1574.4</v>
      </c>
      <c r="C3" s="70" t="s">
        <v>154</v>
      </c>
      <c r="D3" s="70" t="s">
        <v>223</v>
      </c>
      <c r="E3" s="5">
        <v>60</v>
      </c>
      <c r="F3" s="5">
        <v>1</v>
      </c>
      <c r="G3" s="6">
        <v>2</v>
      </c>
      <c r="H3" s="71">
        <f>15*60*8</f>
        <v>7200</v>
      </c>
      <c r="I3" s="57">
        <f>(6300*B3)/(G3*H3)/F3</f>
        <v>688.8</v>
      </c>
      <c r="J3" s="58">
        <f>I3*E3/15</f>
        <v>2755.2</v>
      </c>
      <c r="K3" s="59">
        <f>(B3*3300)/J3</f>
        <v>1885.7142857142858</v>
      </c>
      <c r="L3" s="51"/>
    </row>
    <row r="4" spans="1:12" x14ac:dyDescent="0.25">
      <c r="A4" s="69" t="s">
        <v>228</v>
      </c>
      <c r="B4" s="56">
        <v>837.76</v>
      </c>
      <c r="C4" s="70" t="s">
        <v>226</v>
      </c>
      <c r="D4" s="11" t="s">
        <v>223</v>
      </c>
      <c r="E4" s="5">
        <v>60</v>
      </c>
      <c r="F4" s="5">
        <v>1</v>
      </c>
      <c r="G4" s="6">
        <v>2</v>
      </c>
      <c r="H4" s="5">
        <f>40*60</f>
        <v>2400</v>
      </c>
      <c r="I4" s="57">
        <f>(6300*B4)/(G4*H4)/F4</f>
        <v>1099.56</v>
      </c>
      <c r="J4" s="58">
        <f>I4*E4/15</f>
        <v>4398.24</v>
      </c>
      <c r="K4" s="59">
        <f>(B4*3300)/J4</f>
        <v>628.57142857142856</v>
      </c>
      <c r="L4" s="51"/>
    </row>
    <row r="5" spans="1:12" x14ac:dyDescent="0.25">
      <c r="A5" s="69" t="s">
        <v>229</v>
      </c>
      <c r="B5" s="56">
        <v>837.76</v>
      </c>
      <c r="C5" s="70" t="s">
        <v>13</v>
      </c>
      <c r="D5" s="70" t="s">
        <v>14</v>
      </c>
      <c r="E5" s="5"/>
      <c r="F5" s="5"/>
      <c r="G5" s="6"/>
      <c r="H5" s="5"/>
      <c r="I5" s="57"/>
      <c r="J5" s="58"/>
      <c r="K5" s="59"/>
      <c r="L5" s="51"/>
    </row>
    <row r="6" spans="1:12" ht="20" x14ac:dyDescent="0.25">
      <c r="A6" s="69" t="s">
        <v>230</v>
      </c>
      <c r="B6" s="56">
        <v>467.42</v>
      </c>
      <c r="C6" s="70" t="s">
        <v>154</v>
      </c>
      <c r="D6" s="70" t="s">
        <v>29</v>
      </c>
      <c r="E6" s="5">
        <v>90</v>
      </c>
      <c r="F6" s="5">
        <v>1</v>
      </c>
      <c r="G6" s="6">
        <v>3</v>
      </c>
      <c r="H6" s="70">
        <v>900</v>
      </c>
      <c r="I6" s="57">
        <f>(6300*B6)/(G6*H6)/F6</f>
        <v>1090.6466666666668</v>
      </c>
      <c r="J6" s="58">
        <f>I6*E6/15</f>
        <v>6543.880000000001</v>
      </c>
      <c r="K6" s="59">
        <f>(B6*3300)/J6</f>
        <v>235.71428571428567</v>
      </c>
      <c r="L6" s="51"/>
    </row>
    <row r="7" spans="1:12" ht="20" x14ac:dyDescent="0.25">
      <c r="A7" s="69" t="s">
        <v>231</v>
      </c>
      <c r="B7" s="56">
        <v>467.42</v>
      </c>
      <c r="C7" s="70" t="s">
        <v>154</v>
      </c>
      <c r="D7" s="70" t="s">
        <v>29</v>
      </c>
      <c r="E7" s="5">
        <v>90</v>
      </c>
      <c r="F7" s="5">
        <v>1</v>
      </c>
      <c r="G7" s="6">
        <v>3</v>
      </c>
      <c r="H7" s="70">
        <v>900</v>
      </c>
      <c r="I7" s="57">
        <f>(6300*B7)/(G7*H7)/F7</f>
        <v>1090.6466666666668</v>
      </c>
      <c r="J7" s="58">
        <f>I7*E7/15</f>
        <v>6543.880000000001</v>
      </c>
      <c r="K7" s="59">
        <f>(B7*3300)/J7</f>
        <v>235.71428571428567</v>
      </c>
      <c r="L7" s="51"/>
    </row>
    <row r="8" spans="1:12" x14ac:dyDescent="0.25">
      <c r="A8" s="72" t="s">
        <v>232</v>
      </c>
      <c r="B8" s="56">
        <v>42.99</v>
      </c>
      <c r="C8" s="70" t="s">
        <v>226</v>
      </c>
      <c r="D8" s="70" t="s">
        <v>223</v>
      </c>
      <c r="E8" s="5">
        <v>60</v>
      </c>
      <c r="F8" s="5">
        <v>1</v>
      </c>
      <c r="G8" s="6">
        <v>2</v>
      </c>
      <c r="H8" s="70">
        <v>120</v>
      </c>
      <c r="I8" s="57">
        <f>(6300*B8)/(G8*H8)/F8</f>
        <v>1128.4875</v>
      </c>
      <c r="J8" s="58">
        <f>I8*E8/15</f>
        <v>4513.95</v>
      </c>
      <c r="K8" s="59">
        <f>(B8*3300)/J8</f>
        <v>31.428571428571431</v>
      </c>
      <c r="L8" s="51"/>
    </row>
    <row r="9" spans="1:12" x14ac:dyDescent="0.25">
      <c r="A9" s="72" t="s">
        <v>233</v>
      </c>
      <c r="B9" s="56">
        <v>42.99</v>
      </c>
      <c r="C9" s="70" t="s">
        <v>154</v>
      </c>
      <c r="D9" s="70" t="s">
        <v>223</v>
      </c>
      <c r="E9" s="5">
        <v>60</v>
      </c>
      <c r="F9" s="5">
        <v>1</v>
      </c>
      <c r="G9" s="6">
        <v>2</v>
      </c>
      <c r="H9" s="70">
        <v>120</v>
      </c>
      <c r="I9" s="57">
        <f>(6300*B9)/(G9*H9)/F9</f>
        <v>1128.4875</v>
      </c>
      <c r="J9" s="58">
        <f>I9*E9/15</f>
        <v>4513.95</v>
      </c>
      <c r="K9" s="59">
        <f>(B9*3300)/J9</f>
        <v>31.428571428571431</v>
      </c>
      <c r="L9" s="51"/>
    </row>
    <row r="10" spans="1:12" ht="20" x14ac:dyDescent="0.25">
      <c r="A10" s="69" t="s">
        <v>234</v>
      </c>
      <c r="B10" s="56">
        <v>1723.61</v>
      </c>
      <c r="C10" s="70" t="s">
        <v>226</v>
      </c>
      <c r="D10" s="70" t="s">
        <v>29</v>
      </c>
      <c r="E10" s="5">
        <v>90</v>
      </c>
      <c r="F10" s="5">
        <v>1</v>
      </c>
      <c r="G10" s="6">
        <v>2</v>
      </c>
      <c r="H10" s="70">
        <f>20*8*60</f>
        <v>9600</v>
      </c>
      <c r="I10" s="57">
        <f>(6300*B10)/(G10*H10)/F10</f>
        <v>565.55953124999996</v>
      </c>
      <c r="J10" s="58">
        <f>I10*E10/15</f>
        <v>3393.3571874999998</v>
      </c>
      <c r="K10" s="59">
        <f>(B10*3300)/J10</f>
        <v>1676.1904761904764</v>
      </c>
      <c r="L10" s="51"/>
    </row>
    <row r="11" spans="1:12" x14ac:dyDescent="0.25">
      <c r="A11" s="73" t="s">
        <v>94</v>
      </c>
      <c r="B11" s="74">
        <f>B3+B4+B6+B8+B10</f>
        <v>4646.1799999999994</v>
      </c>
      <c r="C11" s="11"/>
      <c r="D11" s="33"/>
      <c r="E11" s="33"/>
      <c r="F11" s="33"/>
      <c r="G11" s="33"/>
      <c r="H11" s="51"/>
      <c r="I11" s="33"/>
      <c r="J11" s="33"/>
      <c r="K11" s="35">
        <f>ROUND(SUM(K2:K10),0)</f>
        <v>6610</v>
      </c>
      <c r="L11" s="62">
        <f>K11/3300</f>
        <v>2.0030303030303029</v>
      </c>
    </row>
  </sheetData>
  <printOptions horizontalCentered="1"/>
  <pageMargins left="0.55138888888888904" right="0.27569444444444402" top="0.86666666666666703" bottom="0.44236111111111098" header="0.7" footer="0.27569444444444402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Subsolo</vt:lpstr>
      <vt:lpstr>Terreo</vt:lpstr>
      <vt:lpstr>Andar1</vt:lpstr>
      <vt:lpstr>Andar2</vt:lpstr>
      <vt:lpstr>Andar3</vt:lpstr>
      <vt:lpstr>Wc</vt:lpstr>
      <vt:lpstr>Bebedouros</vt:lpstr>
      <vt:lpstr>Externa</vt:lpstr>
      <vt:lpstr>Esquadria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Brasil Santos</dc:creator>
  <cp:lastModifiedBy>Franklin Brasil</cp:lastModifiedBy>
  <cp:revision>0</cp:revision>
  <dcterms:created xsi:type="dcterms:W3CDTF">2015-02-09T21:08:58Z</dcterms:created>
  <dcterms:modified xsi:type="dcterms:W3CDTF">2021-08-15T14:56:59Z</dcterms:modified>
</cp:coreProperties>
</file>